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5"/>
  <workbookPr/>
  <mc:AlternateContent xmlns:mc="http://schemas.openxmlformats.org/markup-compatibility/2006">
    <mc:Choice Requires="x15">
      <x15ac:absPath xmlns:x15ac="http://schemas.microsoft.com/office/spreadsheetml/2010/11/ac" url="/Users/kabremer/Desktop/"/>
    </mc:Choice>
  </mc:AlternateContent>
  <xr:revisionPtr revIDLastSave="360" documentId="8_{E55E1C1D-7318-5A46-A6E9-A95FC1AF1E60}" xr6:coauthVersionLast="47" xr6:coauthVersionMax="47" xr10:uidLastSave="{1138A407-E53C-4947-ABCF-701BD6761476}"/>
  <bookViews>
    <workbookView xWindow="0" yWindow="600" windowWidth="37300" windowHeight="19800" xr2:uid="{00000000-000D-0000-FFFF-FFFF00000000}"/>
  </bookViews>
  <sheets>
    <sheet name="FHSU budget template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H83" i="1"/>
  <c r="G83" i="1"/>
  <c r="H13" i="1"/>
  <c r="F13" i="1"/>
  <c r="G13" i="1"/>
  <c r="C12" i="1"/>
  <c r="H12" i="1" s="1"/>
  <c r="C11" i="1"/>
  <c r="H11" i="1" s="1"/>
  <c r="F83" i="1"/>
  <c r="G56" i="1"/>
  <c r="F55" i="1"/>
  <c r="F32" i="1"/>
  <c r="F12" i="1"/>
  <c r="F11" i="1"/>
  <c r="E6" i="1"/>
  <c r="F6" i="1" s="1"/>
  <c r="G12" i="1"/>
  <c r="E5" i="1"/>
  <c r="F5" i="1" s="1"/>
  <c r="M21" i="1"/>
  <c r="N21" i="1" s="1"/>
  <c r="M17" i="1"/>
  <c r="M18" i="1"/>
  <c r="M19" i="1"/>
  <c r="M20" i="1"/>
  <c r="M16" i="1"/>
  <c r="N16" i="1"/>
  <c r="H76" i="1"/>
  <c r="G76" i="1"/>
  <c r="F76" i="1"/>
  <c r="H62" i="1"/>
  <c r="G61" i="1"/>
  <c r="F60" i="1"/>
  <c r="H57" i="1"/>
  <c r="H52" i="1"/>
  <c r="G51" i="1"/>
  <c r="F50" i="1"/>
  <c r="I53" i="1" s="1"/>
  <c r="H47" i="1"/>
  <c r="G46" i="1"/>
  <c r="F45" i="1"/>
  <c r="H37" i="1"/>
  <c r="H35" i="1"/>
  <c r="H34" i="1"/>
  <c r="H33" i="1"/>
  <c r="H32" i="1"/>
  <c r="G37" i="1"/>
  <c r="G35" i="1"/>
  <c r="G34" i="1"/>
  <c r="G33" i="1"/>
  <c r="F37" i="1"/>
  <c r="I37" i="1" s="1"/>
  <c r="F35" i="1"/>
  <c r="I35" i="1" s="1"/>
  <c r="F34" i="1"/>
  <c r="I34" i="1" s="1"/>
  <c r="F33" i="1"/>
  <c r="I33" i="1" s="1"/>
  <c r="H26" i="1"/>
  <c r="G26" i="1"/>
  <c r="F8" i="1"/>
  <c r="F22" i="1" s="1"/>
  <c r="F7" i="1"/>
  <c r="F20" i="1"/>
  <c r="F21" i="1" l="1"/>
  <c r="F15" i="1"/>
  <c r="G11" i="1"/>
  <c r="G25" i="1" s="1"/>
  <c r="H39" i="1"/>
  <c r="F27" i="1"/>
  <c r="H67" i="1"/>
  <c r="H69" i="1" s="1"/>
  <c r="G66" i="1"/>
  <c r="G69" i="1" s="1"/>
  <c r="I63" i="1"/>
  <c r="I58" i="1"/>
  <c r="I48" i="1"/>
  <c r="H25" i="1"/>
  <c r="F65" i="1"/>
  <c r="H61" i="2"/>
  <c r="G61" i="2"/>
  <c r="F61" i="2"/>
  <c r="I59" i="2"/>
  <c r="I58" i="2"/>
  <c r="I57" i="2"/>
  <c r="F53" i="2"/>
  <c r="I53" i="2" s="1"/>
  <c r="F52" i="2"/>
  <c r="H51" i="2"/>
  <c r="G51" i="2"/>
  <c r="F51" i="2"/>
  <c r="I51" i="2" s="1"/>
  <c r="H50" i="2"/>
  <c r="G50" i="2"/>
  <c r="F50" i="2"/>
  <c r="F55" i="2" s="1"/>
  <c r="H47" i="2"/>
  <c r="G47" i="2"/>
  <c r="F47" i="2"/>
  <c r="I46" i="2"/>
  <c r="I45" i="2"/>
  <c r="H37" i="2"/>
  <c r="G37" i="2"/>
  <c r="F37" i="2"/>
  <c r="I37" i="2" s="1"/>
  <c r="N36" i="2"/>
  <c r="N35" i="2"/>
  <c r="H35" i="2"/>
  <c r="G35" i="2"/>
  <c r="F35" i="2"/>
  <c r="I35" i="2" s="1"/>
  <c r="N34" i="2"/>
  <c r="H34" i="2"/>
  <c r="G34" i="2"/>
  <c r="F34" i="2"/>
  <c r="I34" i="2" s="1"/>
  <c r="N33" i="2"/>
  <c r="H33" i="2"/>
  <c r="G33" i="2"/>
  <c r="F33" i="2"/>
  <c r="I33" i="2" s="1"/>
  <c r="N32" i="2"/>
  <c r="H32" i="2"/>
  <c r="H39" i="2" s="1"/>
  <c r="G32" i="2"/>
  <c r="F32" i="2"/>
  <c r="F39" i="2" s="1"/>
  <c r="O16" i="2"/>
  <c r="P16" i="2" s="1"/>
  <c r="O15" i="2"/>
  <c r="P15" i="2" s="1"/>
  <c r="F13" i="2"/>
  <c r="G13" i="2" s="1"/>
  <c r="F12" i="2"/>
  <c r="F11" i="2"/>
  <c r="G11" i="2" s="1"/>
  <c r="F8" i="2"/>
  <c r="G8" i="2" s="1"/>
  <c r="F7" i="2"/>
  <c r="G7" i="2" s="1"/>
  <c r="F6" i="2"/>
  <c r="G6" i="2" s="1"/>
  <c r="E5" i="2"/>
  <c r="F5" i="2" s="1"/>
  <c r="G7" i="1"/>
  <c r="N20" i="1"/>
  <c r="N19" i="1"/>
  <c r="N18" i="1"/>
  <c r="N17" i="1"/>
  <c r="I80" i="1"/>
  <c r="I74" i="1"/>
  <c r="G32" i="1"/>
  <c r="N9" i="1"/>
  <c r="O9" i="1" s="1"/>
  <c r="N8" i="1"/>
  <c r="O8" i="1" s="1"/>
  <c r="G39" i="1" l="1"/>
  <c r="I32" i="1"/>
  <c r="F19" i="1"/>
  <c r="H7" i="1"/>
  <c r="H21" i="1" s="1"/>
  <c r="G21" i="1"/>
  <c r="G12" i="2"/>
  <c r="F26" i="2"/>
  <c r="G39" i="2"/>
  <c r="I47" i="2"/>
  <c r="I61" i="2"/>
  <c r="F69" i="1"/>
  <c r="I69" i="1" s="1"/>
  <c r="I68" i="1"/>
  <c r="H27" i="1"/>
  <c r="G27" i="1"/>
  <c r="I27" i="1" s="1"/>
  <c r="F25" i="1"/>
  <c r="I25" i="1" s="1"/>
  <c r="F26" i="1"/>
  <c r="I26" i="1" s="1"/>
  <c r="I78" i="1"/>
  <c r="I79" i="1"/>
  <c r="H11" i="2"/>
  <c r="H25" i="2" s="1"/>
  <c r="G25" i="2"/>
  <c r="H12" i="2"/>
  <c r="H26" i="2" s="1"/>
  <c r="G26" i="2"/>
  <c r="H13" i="2"/>
  <c r="G27" i="2"/>
  <c r="H6" i="2"/>
  <c r="H20" i="2" s="1"/>
  <c r="G20" i="2"/>
  <c r="F15" i="2"/>
  <c r="G5" i="2"/>
  <c r="F19" i="2"/>
  <c r="H7" i="2"/>
  <c r="H21" i="2" s="1"/>
  <c r="G21" i="2"/>
  <c r="H8" i="2"/>
  <c r="H22" i="2" s="1"/>
  <c r="G22" i="2"/>
  <c r="I6" i="2"/>
  <c r="F21" i="2"/>
  <c r="I21" i="2" s="1"/>
  <c r="F20" i="2"/>
  <c r="I20" i="2" s="1"/>
  <c r="I50" i="2"/>
  <c r="I32" i="2"/>
  <c r="I39" i="2" s="1"/>
  <c r="F22" i="2"/>
  <c r="F27" i="2"/>
  <c r="G52" i="2"/>
  <c r="F25" i="2"/>
  <c r="G8" i="1"/>
  <c r="G22" i="1" s="1"/>
  <c r="I7" i="1"/>
  <c r="G5" i="1"/>
  <c r="G6" i="1"/>
  <c r="F39" i="1"/>
  <c r="I72" i="1"/>
  <c r="G20" i="1" l="1"/>
  <c r="H6" i="1"/>
  <c r="G19" i="1"/>
  <c r="H5" i="1"/>
  <c r="I83" i="1"/>
  <c r="F28" i="1"/>
  <c r="H8" i="1"/>
  <c r="H22" i="1" s="1"/>
  <c r="G28" i="1"/>
  <c r="H52" i="2"/>
  <c r="H55" i="2" s="1"/>
  <c r="G55" i="2"/>
  <c r="H27" i="2"/>
  <c r="I13" i="2"/>
  <c r="I39" i="1"/>
  <c r="I11" i="2"/>
  <c r="I52" i="2"/>
  <c r="I55" i="2" s="1"/>
  <c r="I27" i="2"/>
  <c r="G15" i="2"/>
  <c r="H5" i="2"/>
  <c r="I5" i="2" s="1"/>
  <c r="G19" i="2"/>
  <c r="G28" i="2" s="1"/>
  <c r="G40" i="2" s="1"/>
  <c r="I25" i="2"/>
  <c r="I8" i="2"/>
  <c r="I22" i="2"/>
  <c r="I7" i="2"/>
  <c r="I26" i="2"/>
  <c r="F28" i="2"/>
  <c r="F40" i="2" s="1"/>
  <c r="F42" i="2" s="1"/>
  <c r="I12" i="2"/>
  <c r="I8" i="1"/>
  <c r="I12" i="1"/>
  <c r="H20" i="1"/>
  <c r="G15" i="1"/>
  <c r="F40" i="1"/>
  <c r="F42" i="1" s="1"/>
  <c r="F87" i="1" s="1"/>
  <c r="I5" i="1" l="1"/>
  <c r="H19" i="1"/>
  <c r="H28" i="1" s="1"/>
  <c r="I15" i="2"/>
  <c r="I73" i="1"/>
  <c r="I76" i="1" s="1"/>
  <c r="I22" i="1"/>
  <c r="F63" i="2"/>
  <c r="F65" i="2"/>
  <c r="H19" i="2"/>
  <c r="H15" i="2"/>
  <c r="G42" i="2"/>
  <c r="I21" i="1"/>
  <c r="I13" i="1"/>
  <c r="I11" i="1"/>
  <c r="G40" i="1"/>
  <c r="G42" i="1" s="1"/>
  <c r="G87" i="1" s="1"/>
  <c r="I20" i="1"/>
  <c r="I6" i="1"/>
  <c r="H15" i="1"/>
  <c r="G85" i="1" l="1"/>
  <c r="G89" i="1" s="1"/>
  <c r="I15" i="1"/>
  <c r="F67" i="2"/>
  <c r="G65" i="2"/>
  <c r="G63" i="2"/>
  <c r="G67" i="2" s="1"/>
  <c r="H28" i="2"/>
  <c r="H40" i="2" s="1"/>
  <c r="H42" i="2" s="1"/>
  <c r="I19" i="2"/>
  <c r="I28" i="2" s="1"/>
  <c r="I40" i="2" s="1"/>
  <c r="I42" i="2" s="1"/>
  <c r="H40" i="1"/>
  <c r="H42" i="1" s="1"/>
  <c r="I19" i="1"/>
  <c r="I28" i="1" l="1"/>
  <c r="I40" i="1" s="1"/>
  <c r="H87" i="1"/>
  <c r="I87" i="1" s="1"/>
  <c r="H85" i="1"/>
  <c r="I42" i="1"/>
  <c r="H63" i="2"/>
  <c r="H65" i="2"/>
  <c r="I65" i="2" s="1"/>
  <c r="H67" i="2" l="1"/>
  <c r="I67" i="2" s="1"/>
  <c r="I63" i="2"/>
  <c r="H89" i="1"/>
  <c r="F85" i="1"/>
  <c r="I85" i="1" s="1"/>
  <c r="F89" i="1"/>
  <c r="I89" i="1"/>
</calcChain>
</file>

<file path=xl/sharedStrings.xml><?xml version="1.0" encoding="utf-8"?>
<sst xmlns="http://schemas.openxmlformats.org/spreadsheetml/2006/main" count="219" uniqueCount="117">
  <si>
    <t>Proposed Budget Summary</t>
  </si>
  <si>
    <r>
      <rPr>
        <b/>
        <sz val="11"/>
        <color rgb="FFFFFFFF"/>
        <rFont val="Aptos Narrow"/>
      </rPr>
      <t xml:space="preserve">Please fill out the Red Part only. The black values will be auto-calculated. If you need changes to this template made within the black values, please contact our office for a new version at </t>
    </r>
    <r>
      <rPr>
        <b/>
        <u/>
        <sz val="11"/>
        <color rgb="FFFFFFFF"/>
        <rFont val="Aptos Narrow"/>
      </rPr>
      <t>research@fhsu.edu.</t>
    </r>
  </si>
  <si>
    <t>FY 2027</t>
  </si>
  <si>
    <t>A. Salaries and Wages Total</t>
  </si>
  <si>
    <t>Base Salary</t>
  </si>
  <si>
    <t># months contracted</t>
  </si>
  <si>
    <t>Months of support (cannot be more than 3 months)</t>
  </si>
  <si>
    <t>Rate/MOS</t>
  </si>
  <si>
    <t>Funds (Yr 1)</t>
  </si>
  <si>
    <t>Funds (Yr 2)</t>
  </si>
  <si>
    <t>Funds (Yr 3)</t>
  </si>
  <si>
    <t xml:space="preserve">Total Fund </t>
  </si>
  <si>
    <t>Fringe</t>
  </si>
  <si>
    <t>Staff</t>
  </si>
  <si>
    <t>Senior Personnel</t>
  </si>
  <si>
    <t>Students</t>
  </si>
  <si>
    <r>
      <t xml:space="preserve">PI </t>
    </r>
    <r>
      <rPr>
        <sz val="11"/>
        <color rgb="FFFF0000"/>
        <rFont val="Aptos Narrow"/>
        <family val="2"/>
        <scheme val="minor"/>
      </rPr>
      <t>(Name)</t>
    </r>
  </si>
  <si>
    <t>Not enrolled</t>
  </si>
  <si>
    <r>
      <t xml:space="preserve">co-PI </t>
    </r>
    <r>
      <rPr>
        <sz val="11"/>
        <color rgb="FFFF0000"/>
        <rFont val="Aptos Narrow"/>
        <family val="2"/>
        <scheme val="minor"/>
      </rPr>
      <t>(Name)</t>
    </r>
  </si>
  <si>
    <t>Student</t>
  </si>
  <si>
    <t>Weeks</t>
  </si>
  <si>
    <t>hr/week</t>
  </si>
  <si>
    <t>Rate</t>
  </si>
  <si>
    <t>Total</t>
  </si>
  <si>
    <t>Montly</t>
  </si>
  <si>
    <t>Graduate</t>
  </si>
  <si>
    <t>Other Personnel</t>
  </si>
  <si>
    <t>Undergraduate</t>
  </si>
  <si>
    <t># of Students</t>
  </si>
  <si>
    <t>Total Hours per Project</t>
  </si>
  <si>
    <t>Hourly Rate</t>
  </si>
  <si>
    <t>Number of Semesters</t>
  </si>
  <si>
    <t>Graduate Students</t>
  </si>
  <si>
    <t xml:space="preserve">Inflation Rate: </t>
  </si>
  <si>
    <t>Undergraduate Students</t>
  </si>
  <si>
    <t>Secretarial/Clerical</t>
  </si>
  <si>
    <t>GROUP HEALTH INSURANCE</t>
  </si>
  <si>
    <t>BI-MONTHLY</t>
  </si>
  <si>
    <t>MONTHLY</t>
  </si>
  <si>
    <t>Total Salaries:</t>
  </si>
  <si>
    <t>SEMI-MONTHLY RATES</t>
  </si>
  <si>
    <t>MEDICAL</t>
  </si>
  <si>
    <t>DENTAL</t>
  </si>
  <si>
    <t>TOTAL</t>
  </si>
  <si>
    <t>Full-Time Single Employee</t>
  </si>
  <si>
    <t xml:space="preserve">B. Fringe Benefits </t>
  </si>
  <si>
    <t>Part-Time Single Employee</t>
  </si>
  <si>
    <t>Full-Time Employee, Dependent</t>
  </si>
  <si>
    <t>Part-Time Employee, Dependent</t>
  </si>
  <si>
    <t>Full-Time Healthy Kids Dependent</t>
  </si>
  <si>
    <t>Part-Time Healthy Kids Dependent</t>
  </si>
  <si>
    <t>^use this one</t>
  </si>
  <si>
    <t>If student(s) are enrolled check boxes below</t>
  </si>
  <si>
    <t>Total Fringes:</t>
  </si>
  <si>
    <t xml:space="preserve">C. Health  </t>
  </si>
  <si>
    <t># of personnel</t>
  </si>
  <si>
    <t># of months</t>
  </si>
  <si>
    <t>PI</t>
  </si>
  <si>
    <t>co-PI</t>
  </si>
  <si>
    <t>Total Health:</t>
  </si>
  <si>
    <t>Total Fringe+Health</t>
  </si>
  <si>
    <t xml:space="preserve">Total Salaries and Fringes </t>
  </si>
  <si>
    <t>D. Travel</t>
  </si>
  <si>
    <t># travelers</t>
  </si>
  <si>
    <t># of nights</t>
  </si>
  <si>
    <t>Lodging year one</t>
  </si>
  <si>
    <t>Lodging year two</t>
  </si>
  <si>
    <t>Lodging year three</t>
  </si>
  <si>
    <t>Lodging total</t>
  </si>
  <si>
    <t># of days</t>
  </si>
  <si>
    <t>Meals year one</t>
  </si>
  <si>
    <t>Meals year two</t>
  </si>
  <si>
    <t>Meals year three</t>
  </si>
  <si>
    <t>Meals total</t>
  </si>
  <si>
    <t># of miles</t>
  </si>
  <si>
    <t># of vehicles</t>
  </si>
  <si>
    <t>Mileage year one</t>
  </si>
  <si>
    <t>Mileage year two</t>
  </si>
  <si>
    <t>Mileage year three</t>
  </si>
  <si>
    <t>Mileage total</t>
  </si>
  <si>
    <t>Airfare year one</t>
  </si>
  <si>
    <t>Airfare year two</t>
  </si>
  <si>
    <t>Airfare year three</t>
  </si>
  <si>
    <t>Airfare total</t>
  </si>
  <si>
    <t># attendees</t>
  </si>
  <si>
    <t>Conference registration year one</t>
  </si>
  <si>
    <t>Conference registration year two</t>
  </si>
  <si>
    <t>Conference registration year three</t>
  </si>
  <si>
    <t>Registration total</t>
  </si>
  <si>
    <t>Total Travel:</t>
  </si>
  <si>
    <t>E.Participation Support Cost</t>
  </si>
  <si>
    <t>Stipends</t>
  </si>
  <si>
    <t xml:space="preserve">Subsistence </t>
  </si>
  <si>
    <t>Other</t>
  </si>
  <si>
    <t>Total Participation Cost:</t>
  </si>
  <si>
    <t>F. Other Direct Costs</t>
  </si>
  <si>
    <t>Total Other Direct Costs:</t>
  </si>
  <si>
    <t>G. Total Direct Costs</t>
  </si>
  <si>
    <t xml:space="preserve">H. Indirect Costs </t>
  </si>
  <si>
    <t>Check box if 50% or more of the work will happen off campus</t>
  </si>
  <si>
    <t>I. Total Amount Requested</t>
  </si>
  <si>
    <t xml:space="preserve">Please fill out the Red Part only. The values will be auto-calculated. </t>
  </si>
  <si>
    <t>Months of support</t>
  </si>
  <si>
    <t>Rate/month</t>
  </si>
  <si>
    <t>FY 2025</t>
  </si>
  <si>
    <t xml:space="preserve">Student(s) enrolled? </t>
  </si>
  <si>
    <t>Month support</t>
  </si>
  <si>
    <t>#</t>
  </si>
  <si>
    <t>^Use this number</t>
  </si>
  <si>
    <t>Domestic</t>
  </si>
  <si>
    <t xml:space="preserve">International </t>
  </si>
  <si>
    <t xml:space="preserve">Travel </t>
  </si>
  <si>
    <t>Chemicals/Supplies</t>
  </si>
  <si>
    <t>Communication</t>
  </si>
  <si>
    <t>Instruments</t>
  </si>
  <si>
    <t>H. Indirect Costs (32% of Salaries and Fringes)</t>
  </si>
  <si>
    <t>*If 50% of more of project will occur off campus, change 32 to 14 In cells F, G &amp;H68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</si>
</sst>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&quot;$&quot;#,##0"/>
    <numFmt numFmtId="168" formatCode="0.0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Aptos Narrow"/>
    </font>
    <font>
      <b/>
      <u/>
      <sz val="11"/>
      <color rgb="FFFFFFFF"/>
      <name val="Aptos Narrow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0" xfId="0" applyFont="1" applyFill="1"/>
    <xf numFmtId="0" fontId="8" fillId="3" borderId="0" xfId="0" applyFont="1" applyFill="1"/>
    <xf numFmtId="0" fontId="2" fillId="3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2"/>
    <xf numFmtId="0" fontId="10" fillId="0" borderId="0" xfId="2" applyFont="1"/>
    <xf numFmtId="0" fontId="9" fillId="0" borderId="1" xfId="2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8" fontId="9" fillId="0" borderId="0" xfId="2" applyNumberFormat="1"/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4" fillId="4" borderId="0" xfId="0" applyFont="1" applyFill="1"/>
    <xf numFmtId="8" fontId="3" fillId="0" borderId="0" xfId="0" applyNumberFormat="1" applyFont="1"/>
    <xf numFmtId="0" fontId="3" fillId="0" borderId="0" xfId="0" applyFont="1"/>
    <xf numFmtId="166" fontId="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4" fontId="4" fillId="5" borderId="0" xfId="0" applyNumberFormat="1" applyFont="1" applyFill="1" applyAlignment="1">
      <alignment horizontal="right"/>
    </xf>
    <xf numFmtId="0" fontId="4" fillId="5" borderId="0" xfId="0" applyFont="1" applyFill="1"/>
    <xf numFmtId="0" fontId="2" fillId="6" borderId="0" xfId="0" applyFont="1" applyFill="1" applyAlignment="1">
      <alignment horizontal="right"/>
    </xf>
    <xf numFmtId="0" fontId="8" fillId="6" borderId="0" xfId="0" applyFont="1" applyFill="1" applyAlignment="1">
      <alignment horizontal="right"/>
    </xf>
    <xf numFmtId="164" fontId="2" fillId="6" borderId="0" xfId="1" applyNumberFormat="1" applyFont="1" applyFill="1" applyBorder="1" applyAlignment="1">
      <alignment horizontal="right"/>
    </xf>
    <xf numFmtId="164" fontId="2" fillId="6" borderId="0" xfId="0" applyNumberFormat="1" applyFont="1" applyFill="1" applyAlignment="1">
      <alignment horizontal="right"/>
    </xf>
    <xf numFmtId="2" fontId="3" fillId="5" borderId="0" xfId="0" applyNumberFormat="1" applyFont="1" applyFill="1" applyAlignment="1">
      <alignment horizontal="right"/>
    </xf>
    <xf numFmtId="2" fontId="3" fillId="5" borderId="0" xfId="0" applyNumberFormat="1" applyFont="1" applyFill="1"/>
    <xf numFmtId="164" fontId="3" fillId="5" borderId="0" xfId="0" applyNumberFormat="1" applyFont="1" applyFill="1"/>
    <xf numFmtId="164" fontId="5" fillId="5" borderId="0" xfId="0" applyNumberFormat="1" applyFont="1" applyFill="1"/>
    <xf numFmtId="166" fontId="2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right"/>
    </xf>
    <xf numFmtId="166" fontId="0" fillId="3" borderId="0" xfId="0" applyNumberForma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9" fontId="8" fillId="4" borderId="0" xfId="0" applyNumberFormat="1" applyFont="1" applyFill="1"/>
    <xf numFmtId="0" fontId="3" fillId="6" borderId="0" xfId="0" applyFont="1" applyFill="1" applyAlignment="1">
      <alignment wrapText="1"/>
    </xf>
    <xf numFmtId="0" fontId="0" fillId="6" borderId="0" xfId="0" applyFill="1" applyAlignment="1">
      <alignment horizontal="right" wrapText="1"/>
    </xf>
    <xf numFmtId="165" fontId="3" fillId="6" borderId="0" xfId="0" applyNumberFormat="1" applyFont="1" applyFill="1" applyAlignment="1">
      <alignment horizontal="right" wrapText="1"/>
    </xf>
    <xf numFmtId="9" fontId="5" fillId="0" borderId="0" xfId="0" applyNumberFormat="1" applyFont="1"/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6" borderId="0" xfId="0" applyFont="1" applyFill="1"/>
    <xf numFmtId="0" fontId="3" fillId="3" borderId="0" xfId="0" applyFont="1" applyFill="1"/>
    <xf numFmtId="0" fontId="0" fillId="3" borderId="0" xfId="0" applyFill="1" applyAlignment="1">
      <alignment horizontal="right"/>
    </xf>
    <xf numFmtId="0" fontId="3" fillId="6" borderId="0" xfId="0" applyFont="1" applyFill="1"/>
    <xf numFmtId="0" fontId="0" fillId="6" borderId="0" xfId="0" applyFill="1" applyAlignment="1">
      <alignment horizontal="right"/>
    </xf>
    <xf numFmtId="0" fontId="8" fillId="0" borderId="0" xfId="0" applyFont="1"/>
    <xf numFmtId="166" fontId="2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8" fillId="6" borderId="0" xfId="0" applyFont="1" applyFill="1" applyAlignment="1">
      <alignment horizontal="left"/>
    </xf>
    <xf numFmtId="0" fontId="2" fillId="6" borderId="0" xfId="0" applyFont="1" applyFill="1"/>
    <xf numFmtId="0" fontId="2" fillId="7" borderId="0" xfId="0" applyFont="1" applyFill="1"/>
    <xf numFmtId="0" fontId="8" fillId="7" borderId="0" xfId="0" applyFont="1" applyFill="1"/>
    <xf numFmtId="0" fontId="2" fillId="7" borderId="0" xfId="0" applyFont="1" applyFill="1" applyAlignment="1">
      <alignment horizontal="right"/>
    </xf>
    <xf numFmtId="164" fontId="2" fillId="7" borderId="0" xfId="0" applyNumberFormat="1" applyFont="1" applyFill="1" applyAlignment="1">
      <alignment horizontal="right"/>
    </xf>
    <xf numFmtId="0" fontId="12" fillId="8" borderId="0" xfId="0" applyFont="1" applyFill="1"/>
    <xf numFmtId="0" fontId="13" fillId="9" borderId="0" xfId="0" applyFont="1" applyFill="1"/>
    <xf numFmtId="8" fontId="13" fillId="9" borderId="0" xfId="0" applyNumberFormat="1" applyFont="1" applyFill="1"/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wrapText="1"/>
    </xf>
    <xf numFmtId="164" fontId="4" fillId="10" borderId="0" xfId="0" applyNumberFormat="1" applyFont="1" applyFill="1" applyAlignment="1">
      <alignment horizontal="right"/>
    </xf>
    <xf numFmtId="0" fontId="5" fillId="10" borderId="0" xfId="0" applyFont="1" applyFill="1" applyAlignment="1">
      <alignment horizontal="right"/>
    </xf>
    <xf numFmtId="165" fontId="11" fillId="10" borderId="0" xfId="0" applyNumberFormat="1" applyFont="1" applyFill="1"/>
    <xf numFmtId="165" fontId="3" fillId="10" borderId="0" xfId="0" applyNumberFormat="1" applyFont="1" applyFill="1"/>
    <xf numFmtId="164" fontId="5" fillId="10" borderId="0" xfId="0" applyNumberFormat="1" applyFont="1" applyFill="1" applyAlignment="1">
      <alignment horizontal="right"/>
    </xf>
    <xf numFmtId="0" fontId="5" fillId="10" borderId="0" xfId="0" applyFont="1" applyFill="1"/>
    <xf numFmtId="10" fontId="5" fillId="10" borderId="0" xfId="0" applyNumberFormat="1" applyFont="1" applyFill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9" fillId="0" borderId="0" xfId="2" applyAlignment="1">
      <alignment horizontal="left"/>
    </xf>
    <xf numFmtId="0" fontId="10" fillId="0" borderId="0" xfId="2" applyFont="1" applyAlignment="1">
      <alignment horizontal="left"/>
    </xf>
    <xf numFmtId="44" fontId="3" fillId="0" borderId="0" xfId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164" fontId="5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164" fontId="4" fillId="10" borderId="0" xfId="0" applyNumberFormat="1" applyFont="1" applyFill="1" applyAlignment="1">
      <alignment horizontal="left"/>
    </xf>
    <xf numFmtId="0" fontId="5" fillId="10" borderId="0" xfId="0" applyFont="1" applyFill="1" applyAlignment="1">
      <alignment horizontal="left"/>
    </xf>
    <xf numFmtId="165" fontId="11" fillId="10" borderId="0" xfId="0" applyNumberFormat="1" applyFont="1" applyFill="1" applyAlignment="1">
      <alignment horizontal="left"/>
    </xf>
    <xf numFmtId="165" fontId="3" fillId="10" borderId="0" xfId="0" applyNumberFormat="1" applyFont="1" applyFill="1" applyAlignment="1">
      <alignment horizontal="left"/>
    </xf>
    <xf numFmtId="164" fontId="5" fillId="10" borderId="0" xfId="0" applyNumberFormat="1" applyFont="1" applyFill="1" applyAlignment="1">
      <alignment horizontal="left"/>
    </xf>
    <xf numFmtId="164" fontId="5" fillId="5" borderId="0" xfId="0" applyNumberFormat="1" applyFont="1" applyFill="1" applyAlignment="1">
      <alignment horizontal="left"/>
    </xf>
    <xf numFmtId="10" fontId="5" fillId="10" borderId="0" xfId="0" applyNumberFormat="1" applyFont="1" applyFill="1" applyAlignment="1">
      <alignment horizontal="left"/>
    </xf>
    <xf numFmtId="8" fontId="3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164" fontId="4" fillId="5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164" fontId="2" fillId="6" borderId="0" xfId="1" applyNumberFormat="1" applyFont="1" applyFill="1" applyBorder="1" applyAlignment="1">
      <alignment horizontal="left"/>
    </xf>
    <xf numFmtId="164" fontId="2" fillId="6" borderId="0" xfId="0" applyNumberFormat="1" applyFont="1" applyFill="1" applyAlignment="1">
      <alignment horizontal="left"/>
    </xf>
    <xf numFmtId="2" fontId="3" fillId="5" borderId="0" xfId="0" applyNumberFormat="1" applyFont="1" applyFill="1" applyAlignment="1">
      <alignment horizontal="left"/>
    </xf>
    <xf numFmtId="164" fontId="3" fillId="5" borderId="0" xfId="0" applyNumberFormat="1" applyFont="1" applyFill="1" applyAlignment="1">
      <alignment horizontal="left"/>
    </xf>
    <xf numFmtId="166" fontId="2" fillId="0" borderId="0" xfId="0" applyNumberFormat="1" applyFont="1" applyAlignment="1">
      <alignment horizontal="left"/>
    </xf>
    <xf numFmtId="0" fontId="8" fillId="3" borderId="0" xfId="0" applyFont="1" applyFill="1" applyAlignment="1">
      <alignment horizontal="left"/>
    </xf>
    <xf numFmtId="166" fontId="0" fillId="3" borderId="0" xfId="0" applyNumberFormat="1" applyFill="1" applyAlignment="1">
      <alignment horizontal="left"/>
    </xf>
    <xf numFmtId="166" fontId="2" fillId="3" borderId="0" xfId="0" applyNumberFormat="1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  <extLst>
        <ext xmlns:xfpb="http://schemas.microsoft.com/office/spreadsheetml/2022/featurepropertybag" uri="{C7286773-470A-42A8-94C5-96B5CB345126}">
          <xfpb:xfComplement i="0"/>
        </ext>
      </extLst>
    </xf>
    <xf numFmtId="9" fontId="8" fillId="4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left" wrapText="1"/>
    </xf>
    <xf numFmtId="0" fontId="0" fillId="6" borderId="0" xfId="0" applyFill="1" applyAlignment="1">
      <alignment horizontal="left" wrapText="1"/>
    </xf>
    <xf numFmtId="165" fontId="3" fillId="6" borderId="0" xfId="0" applyNumberFormat="1" applyFont="1" applyFill="1" applyAlignment="1">
      <alignment horizontal="left" wrapText="1"/>
    </xf>
    <xf numFmtId="9" fontId="5" fillId="0" borderId="0" xfId="0" applyNumberFormat="1" applyFont="1" applyAlignment="1">
      <alignment horizontal="left"/>
    </xf>
    <xf numFmtId="0" fontId="12" fillId="8" borderId="0" xfId="0" applyFont="1" applyFill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13" fillId="9" borderId="0" xfId="0" applyFont="1" applyFill="1" applyAlignment="1">
      <alignment horizontal="left"/>
    </xf>
    <xf numFmtId="8" fontId="13" fillId="9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166" fontId="2" fillId="0" borderId="0" xfId="1" applyNumberFormat="1" applyFont="1" applyBorder="1" applyAlignment="1">
      <alignment horizontal="left"/>
    </xf>
    <xf numFmtId="164" fontId="3" fillId="0" borderId="0" xfId="1" applyNumberFormat="1" applyFont="1" applyBorder="1" applyAlignment="1">
      <alignment horizontal="left"/>
    </xf>
    <xf numFmtId="0" fontId="4" fillId="6" borderId="0" xfId="0" applyFont="1" applyFill="1" applyAlignment="1">
      <alignment horizontal="left"/>
    </xf>
    <xf numFmtId="0" fontId="3" fillId="0" borderId="0" xfId="0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7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164" fontId="2" fillId="7" borderId="0" xfId="0" applyNumberFormat="1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164" fontId="1" fillId="0" borderId="0" xfId="1" applyNumberFormat="1" applyFont="1" applyBorder="1" applyAlignment="1">
      <alignment horizontal="left"/>
    </xf>
    <xf numFmtId="164" fontId="1" fillId="0" borderId="0" xfId="1" applyNumberFormat="1" applyFont="1" applyBorder="1" applyAlignment="1">
      <alignment horizontal="right"/>
    </xf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168" fontId="0" fillId="0" borderId="0" xfId="0" applyNumberFormat="1" applyAlignment="1">
      <alignment horizontal="left"/>
    </xf>
  </cellXfs>
  <cellStyles count="3">
    <cellStyle name="Currency" xfId="1" builtinId="4"/>
    <cellStyle name="Normal" xfId="0" builtinId="0"/>
    <cellStyle name="Normal 2" xfId="2" xr:uid="{5C853B7E-72AF-42CC-B6CB-2FA6F06AADE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89"/>
  <sheetViews>
    <sheetView tabSelected="1" zoomScale="140" zoomScaleNormal="140" workbookViewId="0">
      <selection activeCell="J25" sqref="J25"/>
    </sheetView>
  </sheetViews>
  <sheetFormatPr defaultColWidth="8.85546875" defaultRowHeight="15"/>
  <cols>
    <col min="1" max="1" width="29.7109375" style="90" customWidth="1"/>
    <col min="2" max="2" width="16.28515625" style="89" customWidth="1"/>
    <col min="3" max="3" width="30.42578125" style="89" customWidth="1"/>
    <col min="4" max="4" width="43.28515625" style="90" customWidth="1"/>
    <col min="5" max="5" width="17.140625" style="90" customWidth="1"/>
    <col min="6" max="6" width="16.7109375" style="90" customWidth="1"/>
    <col min="7" max="7" width="12" style="90" bestFit="1" customWidth="1"/>
    <col min="8" max="8" width="13.7109375" style="90" customWidth="1"/>
    <col min="9" max="9" width="15.7109375" style="90" customWidth="1"/>
    <col min="10" max="10" width="31.85546875" style="90" bestFit="1" customWidth="1"/>
    <col min="11" max="11" width="13" style="90" customWidth="1"/>
    <col min="12" max="12" width="10.28515625" style="90" customWidth="1"/>
    <col min="13" max="13" width="11.42578125" style="90" customWidth="1"/>
    <col min="14" max="14" width="11.7109375" style="90" customWidth="1"/>
    <col min="15" max="15" width="12.140625" style="90" customWidth="1"/>
    <col min="16" max="16" width="14.140625" style="90" customWidth="1"/>
    <col min="17" max="17" width="31.42578125" style="90" bestFit="1" customWidth="1"/>
    <col min="18" max="19" width="10.7109375" style="90" bestFit="1" customWidth="1"/>
    <col min="20" max="20" width="10.28515625" style="90" bestFit="1" customWidth="1"/>
    <col min="21" max="22" width="9.140625" style="90"/>
    <col min="23" max="23" width="16.140625" style="90" customWidth="1"/>
    <col min="24" max="24" width="9.140625" style="90"/>
    <col min="25" max="25" width="14.140625" style="90" customWidth="1"/>
    <col min="26" max="16384" width="8.85546875" style="90"/>
  </cols>
  <sheetData>
    <row r="1" spans="1:21">
      <c r="A1" s="87" t="s">
        <v>0</v>
      </c>
      <c r="F1" s="87"/>
      <c r="G1" s="87"/>
      <c r="H1" s="87"/>
      <c r="I1" s="87"/>
      <c r="K1" s="77"/>
      <c r="L1" s="77"/>
      <c r="M1" s="91"/>
      <c r="N1" s="91"/>
      <c r="O1" s="91"/>
    </row>
    <row r="2" spans="1:21">
      <c r="A2" s="154" t="s">
        <v>1</v>
      </c>
      <c r="B2" s="93"/>
      <c r="C2" s="93"/>
      <c r="D2" s="93"/>
      <c r="E2" s="93"/>
      <c r="F2" s="92"/>
      <c r="G2" s="92"/>
      <c r="H2" s="92"/>
      <c r="I2" s="92"/>
      <c r="J2" s="100"/>
      <c r="K2" s="100"/>
      <c r="L2" s="101" t="s">
        <v>2</v>
      </c>
      <c r="M2" s="101"/>
      <c r="N2" s="91"/>
      <c r="O2" s="91"/>
    </row>
    <row r="3" spans="1:21" ht="15.75">
      <c r="A3" s="88" t="s">
        <v>3</v>
      </c>
      <c r="B3" s="88" t="s">
        <v>4</v>
      </c>
      <c r="C3" s="88" t="s">
        <v>5</v>
      </c>
      <c r="D3" s="88" t="s">
        <v>6</v>
      </c>
      <c r="E3" s="88" t="s">
        <v>7</v>
      </c>
      <c r="F3" s="88" t="s">
        <v>8</v>
      </c>
      <c r="G3" s="88" t="s">
        <v>9</v>
      </c>
      <c r="H3" s="88" t="s">
        <v>10</v>
      </c>
      <c r="I3" s="88" t="s">
        <v>11</v>
      </c>
      <c r="J3" s="102" t="s">
        <v>12</v>
      </c>
      <c r="K3" s="103" t="s">
        <v>13</v>
      </c>
      <c r="L3" s="104">
        <v>0.17888999999999999</v>
      </c>
      <c r="M3" s="105"/>
      <c r="N3" s="91"/>
      <c r="O3" s="91"/>
      <c r="T3" s="94"/>
      <c r="U3" s="95"/>
    </row>
    <row r="4" spans="1:21" ht="15.75">
      <c r="A4" s="87" t="s">
        <v>14</v>
      </c>
      <c r="B4" s="77"/>
      <c r="C4" s="77"/>
      <c r="D4" s="87"/>
      <c r="E4" s="87"/>
      <c r="F4" s="87"/>
      <c r="G4" s="87"/>
      <c r="H4" s="87"/>
      <c r="I4" s="87"/>
      <c r="J4" s="106"/>
      <c r="K4" s="106" t="s">
        <v>15</v>
      </c>
      <c r="L4" s="104">
        <v>7.1900000000000002E-3</v>
      </c>
      <c r="M4" s="105"/>
      <c r="N4" s="77"/>
      <c r="O4" s="77"/>
      <c r="T4" s="94"/>
      <c r="U4" s="94"/>
    </row>
    <row r="5" spans="1:21" ht="15.75">
      <c r="A5" s="90" t="s">
        <v>16</v>
      </c>
      <c r="B5" s="96">
        <v>0</v>
      </c>
      <c r="C5" s="89">
        <v>9</v>
      </c>
      <c r="D5" s="89">
        <v>3</v>
      </c>
      <c r="E5" s="152">
        <f>(B5/C5)*D5</f>
        <v>0</v>
      </c>
      <c r="F5" s="98">
        <f>E5</f>
        <v>0</v>
      </c>
      <c r="G5" s="98">
        <f>F5+F5*K11</f>
        <v>0</v>
      </c>
      <c r="H5" s="98">
        <f>G5+G5*K11</f>
        <v>0</v>
      </c>
      <c r="I5" s="99">
        <f>SUM(F5:H5)</f>
        <v>0</v>
      </c>
      <c r="J5" s="103"/>
      <c r="K5" s="103" t="s">
        <v>17</v>
      </c>
      <c r="L5" s="108">
        <v>8.3890000000000006E-2</v>
      </c>
      <c r="M5" s="103"/>
      <c r="O5" s="77"/>
      <c r="Q5" s="94"/>
    </row>
    <row r="6" spans="1:21" s="91" customFormat="1" ht="15.75">
      <c r="A6" s="91" t="s">
        <v>18</v>
      </c>
      <c r="B6" s="96">
        <v>0</v>
      </c>
      <c r="C6" s="89">
        <v>9</v>
      </c>
      <c r="D6" s="89">
        <v>0</v>
      </c>
      <c r="E6" s="152">
        <f>(B6/C6)*D6</f>
        <v>0</v>
      </c>
      <c r="F6" s="98">
        <f>E6</f>
        <v>0</v>
      </c>
      <c r="G6" s="98">
        <f>F6+F6*K11</f>
        <v>0</v>
      </c>
      <c r="H6" s="98">
        <f>G6+G6*K11</f>
        <v>0</v>
      </c>
      <c r="I6" s="99">
        <f>SUM(F6:H6)</f>
        <v>0</v>
      </c>
      <c r="Q6" s="95"/>
    </row>
    <row r="7" spans="1:21" s="91" customFormat="1" ht="15.75">
      <c r="A7" s="91" t="s">
        <v>18</v>
      </c>
      <c r="B7" s="96">
        <v>0</v>
      </c>
      <c r="C7" s="89">
        <v>9</v>
      </c>
      <c r="D7" s="89">
        <v>0</v>
      </c>
      <c r="E7" s="152">
        <f>(B7/C7)*D7</f>
        <v>0</v>
      </c>
      <c r="F7" s="98">
        <f>(D7*E7)</f>
        <v>0</v>
      </c>
      <c r="G7" s="98">
        <f>F7+F7*K11</f>
        <v>0</v>
      </c>
      <c r="H7" s="98">
        <f>G7+G7*K11</f>
        <v>0</v>
      </c>
      <c r="I7" s="99">
        <f>SUM(F7:H7)</f>
        <v>0</v>
      </c>
      <c r="J7" s="113" t="s">
        <v>19</v>
      </c>
      <c r="K7" s="113" t="s">
        <v>20</v>
      </c>
      <c r="L7" s="114" t="s">
        <v>21</v>
      </c>
      <c r="M7" s="114" t="s">
        <v>22</v>
      </c>
      <c r="N7" s="114" t="s">
        <v>23</v>
      </c>
      <c r="O7" s="114" t="s">
        <v>24</v>
      </c>
      <c r="Q7" s="95"/>
    </row>
    <row r="8" spans="1:21" s="91" customFormat="1" ht="15.75">
      <c r="A8" s="91" t="s">
        <v>18</v>
      </c>
      <c r="B8" s="96">
        <v>0</v>
      </c>
      <c r="C8" s="89">
        <v>9</v>
      </c>
      <c r="D8" s="89">
        <v>0</v>
      </c>
      <c r="E8" s="152">
        <f>(B8/C8)*D8</f>
        <v>0</v>
      </c>
      <c r="F8" s="98">
        <f>(D8*E8)</f>
        <v>0</v>
      </c>
      <c r="G8" s="98">
        <f>F8+F8*K11</f>
        <v>0</v>
      </c>
      <c r="H8" s="98">
        <f>G8+G8*K11</f>
        <v>0</v>
      </c>
      <c r="I8" s="99">
        <f>SUM(F8:H8)</f>
        <v>0</v>
      </c>
      <c r="J8" s="113" t="s">
        <v>25</v>
      </c>
      <c r="K8" s="118">
        <v>32</v>
      </c>
      <c r="L8" s="118">
        <v>20</v>
      </c>
      <c r="M8" s="119">
        <v>15.62</v>
      </c>
      <c r="N8" s="107">
        <f>K8*L8*M8</f>
        <v>9996.7999999999993</v>
      </c>
      <c r="O8" s="107">
        <f>N8/12</f>
        <v>833.06666666666661</v>
      </c>
      <c r="Q8" s="95"/>
    </row>
    <row r="9" spans="1:21" s="91" customFormat="1" ht="15.75">
      <c r="A9" s="87" t="s">
        <v>26</v>
      </c>
      <c r="C9" s="89"/>
      <c r="D9" s="89"/>
      <c r="E9" s="89"/>
      <c r="F9" s="110"/>
      <c r="G9" s="110"/>
      <c r="H9" s="110"/>
      <c r="I9" s="110"/>
      <c r="J9" s="114" t="s">
        <v>27</v>
      </c>
      <c r="K9" s="118">
        <v>32</v>
      </c>
      <c r="L9" s="118">
        <v>20</v>
      </c>
      <c r="M9" s="119">
        <v>10</v>
      </c>
      <c r="N9" s="107">
        <f>K9*L9*M9</f>
        <v>6400</v>
      </c>
      <c r="O9" s="107">
        <f>N9/12</f>
        <v>533.33333333333337</v>
      </c>
      <c r="Q9" s="95"/>
    </row>
    <row r="10" spans="1:21" ht="15.75">
      <c r="A10" s="88"/>
      <c r="B10" s="88" t="s">
        <v>28</v>
      </c>
      <c r="C10" s="88" t="s">
        <v>29</v>
      </c>
      <c r="D10" s="88" t="s">
        <v>30</v>
      </c>
      <c r="E10" s="88" t="s">
        <v>31</v>
      </c>
      <c r="F10" s="88"/>
      <c r="G10" s="88"/>
      <c r="H10" s="88"/>
      <c r="I10" s="88"/>
      <c r="K10" s="77"/>
      <c r="L10" s="77"/>
      <c r="M10" s="91"/>
      <c r="N10" s="91"/>
      <c r="O10" s="91"/>
      <c r="Q10" s="95"/>
    </row>
    <row r="11" spans="1:21" s="91" customFormat="1">
      <c r="A11" s="91" t="s">
        <v>32</v>
      </c>
      <c r="B11" s="89">
        <v>1</v>
      </c>
      <c r="C11" s="89">
        <f>32*20</f>
        <v>640</v>
      </c>
      <c r="D11" s="153">
        <v>15.62</v>
      </c>
      <c r="E11" s="89"/>
      <c r="F11" s="149">
        <f>(B11*C11*E11*D11)</f>
        <v>0</v>
      </c>
      <c r="G11" s="149">
        <f>(B11*C11*E11*D11)</f>
        <v>0</v>
      </c>
      <c r="H11" s="149">
        <f>(C11*D11*B11*E11)</f>
        <v>0</v>
      </c>
      <c r="I11" s="99">
        <f>SUM(F11:H11)</f>
        <v>0</v>
      </c>
      <c r="J11" s="101" t="s">
        <v>33</v>
      </c>
      <c r="K11" s="128">
        <v>0.03</v>
      </c>
      <c r="O11" s="109"/>
      <c r="Q11" s="90"/>
    </row>
    <row r="12" spans="1:21" s="111" customFormat="1" ht="15.75">
      <c r="A12" s="91" t="s">
        <v>34</v>
      </c>
      <c r="B12" s="89">
        <v>1</v>
      </c>
      <c r="C12" s="89">
        <f>32*20</f>
        <v>640</v>
      </c>
      <c r="D12" s="153">
        <v>10</v>
      </c>
      <c r="E12" s="89"/>
      <c r="F12" s="149">
        <f>(B12*D12*E12*C12)</f>
        <v>0</v>
      </c>
      <c r="G12" s="149">
        <f>(B12*D12*E12*C12)</f>
        <v>0</v>
      </c>
      <c r="H12" s="149">
        <f>(C12*E12*B12*D12)</f>
        <v>0</v>
      </c>
      <c r="I12" s="99">
        <f>SUM(F12:H12)</f>
        <v>0</v>
      </c>
      <c r="J12" s="90"/>
      <c r="K12" s="77"/>
      <c r="L12" s="132"/>
      <c r="M12" s="91"/>
      <c r="N12" s="91"/>
      <c r="Q12" s="94"/>
    </row>
    <row r="13" spans="1:21" s="111" customFormat="1">
      <c r="A13" s="91" t="s">
        <v>35</v>
      </c>
      <c r="B13" s="91"/>
      <c r="C13" s="89">
        <v>0</v>
      </c>
      <c r="D13" s="89"/>
      <c r="E13" s="89"/>
      <c r="F13" s="149">
        <f>(B13*C13*D13*E13)</f>
        <v>0</v>
      </c>
      <c r="G13" s="149">
        <f>(B13*D13*E13*C13)</f>
        <v>0</v>
      </c>
      <c r="H13" s="149">
        <f>(C13*E13*B13*D13)</f>
        <v>0</v>
      </c>
      <c r="I13" s="99">
        <f>SUM(F13:H13)</f>
        <v>0</v>
      </c>
      <c r="J13" s="90"/>
      <c r="K13" s="91"/>
      <c r="L13" s="91"/>
      <c r="M13" s="91"/>
      <c r="N13" s="91"/>
    </row>
    <row r="14" spans="1:21" ht="15.75">
      <c r="B14" s="91"/>
      <c r="C14" s="91"/>
      <c r="F14" s="98"/>
      <c r="G14" s="98"/>
      <c r="H14" s="98"/>
      <c r="I14" s="98"/>
      <c r="J14" s="133" t="s">
        <v>36</v>
      </c>
      <c r="K14" s="133"/>
      <c r="L14" s="133"/>
      <c r="M14" s="133" t="s">
        <v>37</v>
      </c>
      <c r="N14" s="133" t="s">
        <v>38</v>
      </c>
      <c r="T14" s="94"/>
      <c r="U14" s="94"/>
    </row>
    <row r="15" spans="1:21">
      <c r="A15" s="115" t="s">
        <v>39</v>
      </c>
      <c r="B15" s="68"/>
      <c r="C15" s="68"/>
      <c r="D15" s="115"/>
      <c r="E15" s="115"/>
      <c r="F15" s="116">
        <f>SUM(F5:F14)</f>
        <v>0</v>
      </c>
      <c r="G15" s="116">
        <f>SUM(G5:G14)</f>
        <v>0</v>
      </c>
      <c r="H15" s="116">
        <f>SUM(H5:H14)</f>
        <v>0</v>
      </c>
      <c r="I15" s="117">
        <f>SUM(I5:I13)</f>
        <v>0</v>
      </c>
      <c r="J15" s="133" t="s">
        <v>40</v>
      </c>
      <c r="K15" s="133" t="s">
        <v>41</v>
      </c>
      <c r="L15" s="133" t="s">
        <v>42</v>
      </c>
      <c r="M15" s="133" t="s">
        <v>43</v>
      </c>
      <c r="N15" s="133" t="s">
        <v>43</v>
      </c>
    </row>
    <row r="16" spans="1:21">
      <c r="F16" s="112"/>
      <c r="G16" s="112"/>
      <c r="H16" s="112"/>
      <c r="I16" s="120"/>
      <c r="J16" s="135" t="s">
        <v>44</v>
      </c>
      <c r="K16" s="136">
        <v>433.18</v>
      </c>
      <c r="L16" s="136">
        <v>21.39</v>
      </c>
      <c r="M16" s="136">
        <f>K16+L16</f>
        <v>454.57</v>
      </c>
      <c r="N16" s="136">
        <f>M16*2</f>
        <v>909.14</v>
      </c>
    </row>
    <row r="17" spans="1:15">
      <c r="A17" s="88" t="s">
        <v>45</v>
      </c>
      <c r="B17" s="121"/>
      <c r="C17" s="121"/>
      <c r="D17" s="88"/>
      <c r="E17" s="88"/>
      <c r="F17" s="122"/>
      <c r="G17" s="122"/>
      <c r="H17" s="122"/>
      <c r="I17" s="123"/>
      <c r="J17" s="135" t="s">
        <v>46</v>
      </c>
      <c r="K17" s="136">
        <v>346.68</v>
      </c>
      <c r="L17" s="136">
        <v>21.75</v>
      </c>
      <c r="M17" s="136">
        <f t="shared" ref="M17:M20" si="0">K17+L17</f>
        <v>368.43</v>
      </c>
      <c r="N17" s="136">
        <f t="shared" ref="N17:N20" si="1">M17*2</f>
        <v>736.86</v>
      </c>
      <c r="O17" s="91"/>
    </row>
    <row r="18" spans="1:15" ht="15" customHeight="1">
      <c r="A18" s="87" t="s">
        <v>14</v>
      </c>
      <c r="B18" s="124"/>
      <c r="C18" s="124"/>
      <c r="D18" s="125"/>
      <c r="E18" s="125"/>
      <c r="F18" s="112"/>
      <c r="G18" s="112"/>
      <c r="H18" s="112"/>
      <c r="I18" s="120"/>
      <c r="J18" s="135" t="s">
        <v>47</v>
      </c>
      <c r="K18" s="136">
        <v>634.67999999999995</v>
      </c>
      <c r="L18" s="136">
        <v>30.7</v>
      </c>
      <c r="M18" s="136">
        <f t="shared" si="0"/>
        <v>665.38</v>
      </c>
      <c r="N18" s="136">
        <f t="shared" si="1"/>
        <v>1330.76</v>
      </c>
      <c r="O18" s="91"/>
    </row>
    <row r="19" spans="1:15" ht="15" customHeight="1">
      <c r="A19" s="90" t="s">
        <v>16</v>
      </c>
      <c r="B19" s="124"/>
      <c r="C19" s="124"/>
      <c r="D19" s="89"/>
      <c r="E19" s="126"/>
      <c r="F19" s="98">
        <f>F5*L3</f>
        <v>0</v>
      </c>
      <c r="G19" s="98">
        <f>G5*L3</f>
        <v>0</v>
      </c>
      <c r="H19" s="98">
        <f>H5*L3</f>
        <v>0</v>
      </c>
      <c r="I19" s="99">
        <f>SUM(F19:H19)</f>
        <v>0</v>
      </c>
      <c r="J19" s="135" t="s">
        <v>48</v>
      </c>
      <c r="K19" s="136">
        <v>505.07</v>
      </c>
      <c r="L19" s="136">
        <v>29.87</v>
      </c>
      <c r="M19" s="136">
        <f t="shared" si="0"/>
        <v>534.93999999999994</v>
      </c>
      <c r="N19" s="136">
        <f t="shared" si="1"/>
        <v>1069.8799999999999</v>
      </c>
      <c r="O19" s="91"/>
    </row>
    <row r="20" spans="1:15" ht="15" customHeight="1">
      <c r="A20" s="91" t="s">
        <v>18</v>
      </c>
      <c r="B20" s="124"/>
      <c r="C20" s="124"/>
      <c r="D20" s="89"/>
      <c r="E20" s="126"/>
      <c r="F20" s="98">
        <f>F6*L3</f>
        <v>0</v>
      </c>
      <c r="G20" s="98">
        <f>G6*L3</f>
        <v>0</v>
      </c>
      <c r="H20" s="98">
        <f>H6*L3</f>
        <v>0</v>
      </c>
      <c r="I20" s="99">
        <f>SUM(F20:H20)</f>
        <v>0</v>
      </c>
      <c r="J20" s="135" t="s">
        <v>49</v>
      </c>
      <c r="K20" s="136">
        <v>674.71</v>
      </c>
      <c r="L20" s="136">
        <v>30.7</v>
      </c>
      <c r="M20" s="136">
        <f t="shared" si="0"/>
        <v>705.41000000000008</v>
      </c>
      <c r="N20" s="136">
        <f t="shared" si="1"/>
        <v>1410.8200000000002</v>
      </c>
      <c r="O20" s="91"/>
    </row>
    <row r="21" spans="1:15" ht="15" customHeight="1">
      <c r="A21" s="91" t="s">
        <v>18</v>
      </c>
      <c r="B21" s="124"/>
      <c r="C21" s="124"/>
      <c r="D21" s="89"/>
      <c r="E21" s="126"/>
      <c r="F21" s="98">
        <f>F7*L3</f>
        <v>0</v>
      </c>
      <c r="G21" s="98">
        <f>G7*L3</f>
        <v>0</v>
      </c>
      <c r="H21" s="98">
        <f>H7*L3</f>
        <v>0</v>
      </c>
      <c r="I21" s="99">
        <f>SUM(F21:H21)</f>
        <v>0</v>
      </c>
      <c r="J21" s="135" t="s">
        <v>50</v>
      </c>
      <c r="K21" s="136">
        <v>538.29999999999995</v>
      </c>
      <c r="L21" s="136">
        <v>29.87</v>
      </c>
      <c r="M21" s="136">
        <f t="shared" ref="M21" si="2">K21+L21</f>
        <v>568.16999999999996</v>
      </c>
      <c r="N21" s="136">
        <f t="shared" ref="N21" si="3">M21*2</f>
        <v>1136.3399999999999</v>
      </c>
      <c r="O21" s="91"/>
    </row>
    <row r="22" spans="1:15" ht="15" customHeight="1">
      <c r="A22" s="91" t="s">
        <v>18</v>
      </c>
      <c r="B22" s="124"/>
      <c r="C22" s="124"/>
      <c r="D22" s="89"/>
      <c r="E22" s="126"/>
      <c r="F22" s="98">
        <f>F8*L3</f>
        <v>0</v>
      </c>
      <c r="G22" s="98">
        <f>G8*L3</f>
        <v>0</v>
      </c>
      <c r="H22" s="98">
        <f>H8*L3</f>
        <v>0</v>
      </c>
      <c r="I22" s="99">
        <f>SUM(F22:H22)</f>
        <v>0</v>
      </c>
      <c r="K22" s="91"/>
      <c r="L22" s="91"/>
      <c r="M22" s="91"/>
      <c r="N22" s="91" t="s">
        <v>51</v>
      </c>
      <c r="O22" s="91"/>
    </row>
    <row r="23" spans="1:15" ht="15" customHeight="1">
      <c r="A23" s="87" t="s">
        <v>26</v>
      </c>
      <c r="B23" s="124"/>
      <c r="C23" s="91" t="s">
        <v>52</v>
      </c>
      <c r="D23" s="125"/>
      <c r="E23" s="124"/>
      <c r="F23" s="98"/>
      <c r="G23" s="98"/>
      <c r="H23" s="98"/>
      <c r="I23" s="99"/>
      <c r="K23" s="91"/>
      <c r="L23" s="91"/>
      <c r="M23" s="91"/>
      <c r="N23" s="91"/>
      <c r="O23" s="91"/>
    </row>
    <row r="24" spans="1:15" ht="15" customHeight="1">
      <c r="A24" s="91"/>
      <c r="B24" s="124"/>
      <c r="C24" s="124"/>
      <c r="D24" s="124"/>
      <c r="E24" s="126"/>
      <c r="F24" s="98"/>
      <c r="G24" s="98"/>
      <c r="H24" s="98"/>
      <c r="I24" s="99"/>
      <c r="K24" s="91"/>
      <c r="L24" s="91"/>
      <c r="M24" s="91"/>
      <c r="N24" s="91"/>
      <c r="O24" s="91"/>
    </row>
    <row r="25" spans="1:15" ht="15" customHeight="1">
      <c r="A25" s="91" t="s">
        <v>32</v>
      </c>
      <c r="B25" s="124"/>
      <c r="C25" s="127" t="b">
        <v>0</v>
      </c>
      <c r="D25" s="124"/>
      <c r="E25" s="126"/>
      <c r="F25" s="98">
        <f>IF(C25=TRUE, F11*L4, F11*L5)</f>
        <v>0</v>
      </c>
      <c r="G25" s="98">
        <f>IF(C25=TRUE, G11*L4, G11*L5)</f>
        <v>0</v>
      </c>
      <c r="H25" s="98">
        <f>IF(C25=TRUE, H11*L4, H11*L5)</f>
        <v>0</v>
      </c>
      <c r="I25" s="99">
        <f>SUM(F25:H25)</f>
        <v>0</v>
      </c>
      <c r="K25" s="91"/>
      <c r="L25" s="91"/>
      <c r="M25" s="91"/>
      <c r="N25" s="91"/>
      <c r="O25" s="91"/>
    </row>
    <row r="26" spans="1:15" ht="15" customHeight="1">
      <c r="A26" s="91" t="s">
        <v>34</v>
      </c>
      <c r="B26" s="124"/>
      <c r="C26" s="127" t="b">
        <v>0</v>
      </c>
      <c r="D26" s="124"/>
      <c r="E26" s="126"/>
      <c r="F26" s="98">
        <f>IF(C26=TRUE, F12*L4, F12*L5)</f>
        <v>0</v>
      </c>
      <c r="G26" s="98">
        <f>IF(C26=TRUE, G12*L4, G12*L5)</f>
        <v>0</v>
      </c>
      <c r="H26" s="98">
        <f>IF(C26=TRUE, H12*L4, H12*L5)</f>
        <v>0</v>
      </c>
      <c r="I26" s="99">
        <f>SUM(F26:H26)</f>
        <v>0</v>
      </c>
      <c r="K26" s="91"/>
      <c r="L26" s="91"/>
      <c r="M26" s="91"/>
      <c r="N26" s="91"/>
      <c r="O26" s="91"/>
    </row>
    <row r="27" spans="1:15" ht="15" customHeight="1">
      <c r="A27" s="91" t="s">
        <v>35</v>
      </c>
      <c r="B27" s="124"/>
      <c r="C27" s="124"/>
      <c r="D27" s="124"/>
      <c r="E27" s="126"/>
      <c r="F27" s="98">
        <f>F13*L3</f>
        <v>0</v>
      </c>
      <c r="G27" s="98">
        <f>G13*L3</f>
        <v>0</v>
      </c>
      <c r="H27" s="98">
        <f>H13*L3</f>
        <v>0</v>
      </c>
      <c r="I27" s="99">
        <f>SUM(F27:H27)</f>
        <v>0</v>
      </c>
      <c r="O27" s="91"/>
    </row>
    <row r="28" spans="1:15" ht="15" customHeight="1">
      <c r="A28" s="115" t="s">
        <v>53</v>
      </c>
      <c r="B28" s="129"/>
      <c r="C28" s="129"/>
      <c r="D28" s="130"/>
      <c r="E28" s="131"/>
      <c r="F28" s="117">
        <f>SUM(F19:F27)</f>
        <v>0</v>
      </c>
      <c r="G28" s="117">
        <f>SUM(G19:G27)</f>
        <v>0</v>
      </c>
      <c r="H28" s="117">
        <f>SUM(H19:H27)</f>
        <v>0</v>
      </c>
      <c r="I28" s="117">
        <f>SUM(I19:I27)</f>
        <v>0</v>
      </c>
      <c r="O28" s="91"/>
    </row>
    <row r="29" spans="1:15" ht="15" customHeight="1">
      <c r="A29" s="125"/>
      <c r="B29" s="124"/>
      <c r="C29" s="124"/>
      <c r="D29" s="125"/>
      <c r="E29" s="125"/>
      <c r="F29" s="112"/>
      <c r="G29" s="112"/>
      <c r="H29" s="112"/>
      <c r="I29" s="120"/>
      <c r="O29" s="91"/>
    </row>
    <row r="30" spans="1:15" ht="15" customHeight="1">
      <c r="A30" s="88" t="s">
        <v>54</v>
      </c>
      <c r="B30" s="121"/>
      <c r="C30" s="121"/>
      <c r="D30" s="88" t="s">
        <v>6</v>
      </c>
      <c r="E30" s="88"/>
      <c r="F30" s="122"/>
      <c r="G30" s="122"/>
      <c r="H30" s="122"/>
      <c r="I30" s="123"/>
      <c r="O30" s="91"/>
    </row>
    <row r="31" spans="1:15" ht="15" customHeight="1">
      <c r="A31" s="87" t="s">
        <v>14</v>
      </c>
      <c r="B31" s="124"/>
      <c r="C31" s="77" t="s">
        <v>55</v>
      </c>
      <c r="D31" s="87" t="s">
        <v>56</v>
      </c>
      <c r="E31" s="125"/>
      <c r="F31" s="112"/>
      <c r="G31" s="112"/>
      <c r="H31" s="112"/>
      <c r="I31" s="120"/>
      <c r="O31" s="91"/>
    </row>
    <row r="32" spans="1:15" ht="15" customHeight="1">
      <c r="A32" s="90" t="s">
        <v>57</v>
      </c>
      <c r="B32" s="124"/>
      <c r="C32" s="111">
        <v>1</v>
      </c>
      <c r="D32" s="89">
        <v>0</v>
      </c>
      <c r="E32" s="134">
        <v>0</v>
      </c>
      <c r="F32" s="98">
        <f>C32*D32*E32</f>
        <v>0</v>
      </c>
      <c r="G32" s="98">
        <f>C32*D32*E32</f>
        <v>0</v>
      </c>
      <c r="H32" s="98">
        <f>C32*D32*E32</f>
        <v>0</v>
      </c>
      <c r="I32" s="99">
        <f>SUM(F32:H32)</f>
        <v>0</v>
      </c>
    </row>
    <row r="33" spans="1:15" ht="15" customHeight="1">
      <c r="A33" s="91" t="s">
        <v>58</v>
      </c>
      <c r="B33" s="124"/>
      <c r="C33" s="111">
        <v>1</v>
      </c>
      <c r="D33" s="89">
        <v>0</v>
      </c>
      <c r="E33" s="134">
        <v>0</v>
      </c>
      <c r="F33" s="98">
        <f>C33*D33*E33</f>
        <v>0</v>
      </c>
      <c r="G33" s="98">
        <f>C33*D33*E33</f>
        <v>0</v>
      </c>
      <c r="H33" s="98">
        <f>C33*D33*E33</f>
        <v>0</v>
      </c>
      <c r="I33" s="99">
        <f>SUM(F33:H33)</f>
        <v>0</v>
      </c>
    </row>
    <row r="34" spans="1:15" ht="15" customHeight="1">
      <c r="A34" s="91" t="s">
        <v>58</v>
      </c>
      <c r="B34" s="124"/>
      <c r="C34" s="111">
        <v>1</v>
      </c>
      <c r="D34" s="89">
        <v>0</v>
      </c>
      <c r="E34" s="134">
        <v>0</v>
      </c>
      <c r="F34" s="98">
        <f>C34*D34*E34</f>
        <v>0</v>
      </c>
      <c r="G34" s="98">
        <f>C34*D34*E34</f>
        <v>0</v>
      </c>
      <c r="H34" s="98">
        <f>C34*D34*E34</f>
        <v>0</v>
      </c>
      <c r="I34" s="99">
        <f>SUM(F34:H34)</f>
        <v>0</v>
      </c>
    </row>
    <row r="35" spans="1:15" ht="15" customHeight="1">
      <c r="A35" s="91" t="s">
        <v>58</v>
      </c>
      <c r="B35" s="124"/>
      <c r="C35" s="111">
        <v>1</v>
      </c>
      <c r="D35" s="89">
        <v>0</v>
      </c>
      <c r="E35" s="134">
        <v>0</v>
      </c>
      <c r="F35" s="98">
        <f>C35*D35*E35</f>
        <v>0</v>
      </c>
      <c r="G35" s="98">
        <f>C35*D35*E35</f>
        <v>0</v>
      </c>
      <c r="H35" s="98">
        <f>C35*D35*E35</f>
        <v>0</v>
      </c>
      <c r="I35" s="99">
        <f>SUM(F35:H35)</f>
        <v>0</v>
      </c>
    </row>
    <row r="36" spans="1:15" ht="15" customHeight="1">
      <c r="A36" s="87" t="s">
        <v>26</v>
      </c>
      <c r="B36" s="124"/>
      <c r="C36" s="91"/>
      <c r="D36" s="89"/>
      <c r="E36" s="124"/>
      <c r="F36" s="98"/>
      <c r="G36" s="98"/>
      <c r="H36" s="98"/>
      <c r="I36" s="99"/>
    </row>
    <row r="37" spans="1:15" ht="15" customHeight="1">
      <c r="A37" s="91" t="s">
        <v>35</v>
      </c>
      <c r="B37" s="124"/>
      <c r="C37" s="91"/>
      <c r="D37" s="89">
        <v>12</v>
      </c>
      <c r="E37" s="134">
        <v>0</v>
      </c>
      <c r="F37" s="98">
        <f>C37*D37*E37</f>
        <v>0</v>
      </c>
      <c r="G37" s="98">
        <f>C37*D37*E37</f>
        <v>0</v>
      </c>
      <c r="H37" s="98">
        <f>C37*D37*E37</f>
        <v>0</v>
      </c>
      <c r="I37" s="99">
        <f>SUM(F37:H37)</f>
        <v>0</v>
      </c>
      <c r="O37" s="91"/>
    </row>
    <row r="38" spans="1:15" ht="15" customHeight="1">
      <c r="A38" s="91"/>
      <c r="B38" s="124"/>
      <c r="C38" s="124"/>
      <c r="D38" s="125"/>
      <c r="E38" s="125"/>
      <c r="F38" s="112"/>
      <c r="G38" s="112"/>
      <c r="H38" s="112"/>
      <c r="I38" s="120"/>
      <c r="O38" s="91"/>
    </row>
    <row r="39" spans="1:15">
      <c r="A39" s="115" t="s">
        <v>59</v>
      </c>
      <c r="B39" s="68"/>
      <c r="C39" s="68"/>
      <c r="D39" s="115"/>
      <c r="E39" s="115"/>
      <c r="F39" s="117">
        <f>SUM(F32:F37)</f>
        <v>0</v>
      </c>
      <c r="G39" s="117">
        <f>SUM(G32:G37)</f>
        <v>0</v>
      </c>
      <c r="H39" s="117">
        <f>SUM(H32:H37)</f>
        <v>0</v>
      </c>
      <c r="I39" s="117">
        <f>SUM(I32:I37)</f>
        <v>0</v>
      </c>
    </row>
    <row r="40" spans="1:15">
      <c r="A40" s="115" t="s">
        <v>60</v>
      </c>
      <c r="B40" s="68"/>
      <c r="C40" s="68"/>
      <c r="D40" s="115"/>
      <c r="E40" s="115"/>
      <c r="F40" s="117">
        <f>SUM(F28+F39)</f>
        <v>0</v>
      </c>
      <c r="G40" s="117">
        <f>SUM(G28+G39)</f>
        <v>0</v>
      </c>
      <c r="H40" s="117">
        <f>SUM(H28+H39)</f>
        <v>0</v>
      </c>
      <c r="I40" s="117">
        <f>SUM(I28+I39)</f>
        <v>0</v>
      </c>
    </row>
    <row r="41" spans="1:15">
      <c r="A41" s="87"/>
      <c r="B41" s="137"/>
      <c r="C41" s="137"/>
      <c r="D41" s="87"/>
      <c r="E41" s="87"/>
      <c r="F41" s="99"/>
      <c r="G41" s="99"/>
      <c r="H41" s="99"/>
      <c r="I41" s="99"/>
    </row>
    <row r="42" spans="1:15">
      <c r="A42" s="115" t="s">
        <v>61</v>
      </c>
      <c r="B42" s="68"/>
      <c r="C42" s="68"/>
      <c r="D42" s="115"/>
      <c r="E42" s="115"/>
      <c r="F42" s="117">
        <f>SUM(F15+F40)</f>
        <v>0</v>
      </c>
      <c r="G42" s="117">
        <f>SUM(G15+G40)</f>
        <v>0</v>
      </c>
      <c r="H42" s="117">
        <f>SUM(H15+H40)</f>
        <v>0</v>
      </c>
      <c r="I42" s="117">
        <f>SUM(I15+I40)</f>
        <v>0</v>
      </c>
    </row>
    <row r="43" spans="1:15">
      <c r="F43" s="112"/>
      <c r="G43" s="112"/>
      <c r="H43" s="112"/>
      <c r="I43" s="120"/>
    </row>
    <row r="44" spans="1:15">
      <c r="A44" s="88" t="s">
        <v>62</v>
      </c>
      <c r="B44" s="138" t="s">
        <v>63</v>
      </c>
      <c r="C44" s="138" t="s">
        <v>64</v>
      </c>
      <c r="D44" s="139" t="s">
        <v>22</v>
      </c>
      <c r="E44" s="139"/>
      <c r="F44" s="122"/>
      <c r="G44" s="122"/>
      <c r="H44" s="122"/>
      <c r="I44" s="123"/>
    </row>
    <row r="45" spans="1:15">
      <c r="A45" s="90" t="s">
        <v>65</v>
      </c>
      <c r="F45" s="152">
        <f>(B45*C45*D45)</f>
        <v>0</v>
      </c>
      <c r="G45" s="97"/>
      <c r="H45" s="97"/>
      <c r="I45" s="99"/>
    </row>
    <row r="46" spans="1:15">
      <c r="A46" s="90" t="s">
        <v>66</v>
      </c>
      <c r="F46" s="97"/>
      <c r="G46" s="152">
        <f>(B46*C46*D46)</f>
        <v>0</v>
      </c>
      <c r="H46" s="97"/>
      <c r="I46" s="99"/>
    </row>
    <row r="47" spans="1:15">
      <c r="A47" s="90" t="s">
        <v>67</v>
      </c>
      <c r="F47" s="97"/>
      <c r="G47" s="97"/>
      <c r="H47" s="152">
        <f>(B47*C47*D47)</f>
        <v>0</v>
      </c>
      <c r="I47" s="99"/>
    </row>
    <row r="48" spans="1:15">
      <c r="A48" s="87" t="s">
        <v>68</v>
      </c>
      <c r="F48" s="97"/>
      <c r="G48" s="97"/>
      <c r="H48" s="97"/>
      <c r="I48" s="99">
        <f>F45+G46+H47</f>
        <v>0</v>
      </c>
    </row>
    <row r="49" spans="1:90" s="138" customFormat="1">
      <c r="B49" s="138" t="s">
        <v>63</v>
      </c>
      <c r="C49" s="138" t="s">
        <v>69</v>
      </c>
      <c r="D49" s="138" t="s">
        <v>22</v>
      </c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</row>
    <row r="50" spans="1:90">
      <c r="A50" s="90" t="s">
        <v>70</v>
      </c>
      <c r="F50" s="152">
        <f>(B50*C50*D50)</f>
        <v>0</v>
      </c>
      <c r="G50" s="97"/>
      <c r="H50" s="97"/>
      <c r="I50" s="99"/>
    </row>
    <row r="51" spans="1:90">
      <c r="A51" s="90" t="s">
        <v>71</v>
      </c>
      <c r="F51" s="97"/>
      <c r="G51" s="152">
        <f>B51*C51*D51</f>
        <v>0</v>
      </c>
      <c r="H51" s="97"/>
      <c r="I51" s="99"/>
    </row>
    <row r="52" spans="1:90">
      <c r="A52" s="90" t="s">
        <v>72</v>
      </c>
      <c r="F52" s="97"/>
      <c r="H52" s="152">
        <f>B52*C52*D52</f>
        <v>0</v>
      </c>
      <c r="I52" s="99"/>
    </row>
    <row r="53" spans="1:90">
      <c r="A53" s="87" t="s">
        <v>73</v>
      </c>
      <c r="F53" s="97"/>
      <c r="G53" s="97"/>
      <c r="H53" s="97"/>
      <c r="I53" s="99">
        <f>F50+G51+H52</f>
        <v>0</v>
      </c>
    </row>
    <row r="54" spans="1:90" s="138" customFormat="1">
      <c r="B54" s="138" t="s">
        <v>74</v>
      </c>
      <c r="C54" s="138" t="s">
        <v>75</v>
      </c>
      <c r="D54" s="138" t="s">
        <v>22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</row>
    <row r="55" spans="1:90">
      <c r="A55" s="90" t="s">
        <v>76</v>
      </c>
      <c r="D55" s="155">
        <v>0.72499999999999998</v>
      </c>
      <c r="F55" s="152">
        <f>(B55*C55*D55)</f>
        <v>0</v>
      </c>
      <c r="G55" s="97"/>
      <c r="H55" s="97"/>
      <c r="I55" s="99"/>
    </row>
    <row r="56" spans="1:90">
      <c r="A56" s="90" t="s">
        <v>77</v>
      </c>
      <c r="D56" s="155">
        <v>0.72499999999999998</v>
      </c>
      <c r="F56" s="97"/>
      <c r="G56" s="152">
        <f>B56*C56*D56</f>
        <v>0</v>
      </c>
      <c r="H56" s="97"/>
      <c r="I56" s="99"/>
    </row>
    <row r="57" spans="1:90">
      <c r="A57" s="90" t="s">
        <v>78</v>
      </c>
      <c r="D57" s="155">
        <v>0.72499999999999998</v>
      </c>
      <c r="F57" s="97"/>
      <c r="G57" s="97"/>
      <c r="H57" s="152">
        <f>B57*C57*D57</f>
        <v>0</v>
      </c>
      <c r="I57" s="99"/>
    </row>
    <row r="58" spans="1:90">
      <c r="A58" s="87" t="s">
        <v>79</v>
      </c>
      <c r="F58" s="97"/>
      <c r="G58" s="97"/>
      <c r="H58" s="97"/>
      <c r="I58" s="99">
        <f>F55+G56+H57</f>
        <v>0</v>
      </c>
    </row>
    <row r="59" spans="1:90" s="138" customFormat="1">
      <c r="B59" s="138" t="s">
        <v>63</v>
      </c>
      <c r="D59" s="138" t="s">
        <v>22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</row>
    <row r="60" spans="1:90">
      <c r="A60" s="90" t="s">
        <v>80</v>
      </c>
      <c r="F60" s="152">
        <f>(B60*D60)</f>
        <v>0</v>
      </c>
      <c r="G60" s="97"/>
      <c r="H60" s="97"/>
      <c r="I60" s="99"/>
    </row>
    <row r="61" spans="1:90">
      <c r="A61" s="90" t="s">
        <v>81</v>
      </c>
      <c r="F61" s="97"/>
      <c r="G61" s="152">
        <f>B61*D61</f>
        <v>0</v>
      </c>
      <c r="H61" s="97"/>
      <c r="I61" s="99"/>
    </row>
    <row r="62" spans="1:90">
      <c r="A62" s="90" t="s">
        <v>82</v>
      </c>
      <c r="F62" s="97"/>
      <c r="G62" s="97"/>
      <c r="H62" s="152">
        <f>B62*D62</f>
        <v>0</v>
      </c>
      <c r="I62" s="99"/>
    </row>
    <row r="63" spans="1:90">
      <c r="A63" s="87" t="s">
        <v>83</v>
      </c>
      <c r="F63" s="97"/>
      <c r="G63" s="97"/>
      <c r="H63" s="97"/>
      <c r="I63" s="99">
        <f>F60+G61+H62</f>
        <v>0</v>
      </c>
    </row>
    <row r="64" spans="1:90" s="138" customFormat="1">
      <c r="B64" s="138" t="s">
        <v>84</v>
      </c>
      <c r="D64" s="138" t="s">
        <v>22</v>
      </c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</row>
    <row r="65" spans="1:9">
      <c r="A65" s="90" t="s">
        <v>85</v>
      </c>
      <c r="F65" s="152">
        <f>(B65*D65)</f>
        <v>0</v>
      </c>
      <c r="G65" s="152"/>
      <c r="H65" s="152"/>
      <c r="I65" s="99"/>
    </row>
    <row r="66" spans="1:9">
      <c r="A66" s="90" t="s">
        <v>86</v>
      </c>
      <c r="F66" s="152"/>
      <c r="G66" s="152">
        <f>(B66*D66)</f>
        <v>0</v>
      </c>
      <c r="H66" s="152"/>
      <c r="I66" s="99"/>
    </row>
    <row r="67" spans="1:9">
      <c r="A67" s="90" t="s">
        <v>87</v>
      </c>
      <c r="F67" s="152"/>
      <c r="G67" s="152"/>
      <c r="H67" s="152">
        <f>B67*D67</f>
        <v>0</v>
      </c>
      <c r="I67" s="99"/>
    </row>
    <row r="68" spans="1:9">
      <c r="A68" s="87" t="s">
        <v>88</v>
      </c>
      <c r="F68" s="152"/>
      <c r="G68" s="152"/>
      <c r="H68" s="152"/>
      <c r="I68" s="99">
        <f>F65+G66+H67</f>
        <v>0</v>
      </c>
    </row>
    <row r="69" spans="1:9">
      <c r="A69" s="115" t="s">
        <v>89</v>
      </c>
      <c r="B69" s="140"/>
      <c r="C69" s="140"/>
      <c r="D69" s="141"/>
      <c r="E69" s="141"/>
      <c r="F69" s="117">
        <f>F45+F50+F55+F60+F65</f>
        <v>0</v>
      </c>
      <c r="G69" s="117">
        <f>G46+G51+G56+G61+G66</f>
        <v>0</v>
      </c>
      <c r="H69" s="117">
        <f>H47+H52+H57+H62+H67</f>
        <v>0</v>
      </c>
      <c r="I69" s="117">
        <f>F69+G69+H69</f>
        <v>0</v>
      </c>
    </row>
    <row r="70" spans="1:9">
      <c r="F70" s="112"/>
      <c r="G70" s="112"/>
      <c r="H70" s="112"/>
      <c r="I70" s="120"/>
    </row>
    <row r="71" spans="1:9">
      <c r="A71" s="87" t="s">
        <v>90</v>
      </c>
      <c r="B71" s="77"/>
      <c r="C71" s="137"/>
      <c r="D71" s="87"/>
      <c r="E71" s="87"/>
      <c r="F71" s="120"/>
      <c r="G71" s="120"/>
      <c r="H71" s="120"/>
      <c r="I71" s="120"/>
    </row>
    <row r="72" spans="1:9">
      <c r="A72" s="91" t="s">
        <v>91</v>
      </c>
      <c r="D72" s="98"/>
      <c r="E72" s="89"/>
      <c r="F72" s="97">
        <v>0</v>
      </c>
      <c r="G72" s="97">
        <v>0</v>
      </c>
      <c r="H72" s="97">
        <v>0</v>
      </c>
      <c r="I72" s="99">
        <f>F72+G72+H72</f>
        <v>0</v>
      </c>
    </row>
    <row r="73" spans="1:9">
      <c r="A73" s="91" t="s">
        <v>92</v>
      </c>
      <c r="D73" s="98"/>
      <c r="E73" s="89"/>
      <c r="F73" s="97">
        <v>0</v>
      </c>
      <c r="G73" s="97">
        <v>0</v>
      </c>
      <c r="H73" s="97">
        <v>0</v>
      </c>
      <c r="I73" s="99">
        <f>F73+G73+H73</f>
        <v>0</v>
      </c>
    </row>
    <row r="74" spans="1:9">
      <c r="A74" s="91" t="s">
        <v>93</v>
      </c>
      <c r="D74" s="98"/>
      <c r="E74" s="89"/>
      <c r="F74" s="143">
        <v>0</v>
      </c>
      <c r="G74" s="143">
        <v>0</v>
      </c>
      <c r="H74" s="97">
        <v>0</v>
      </c>
      <c r="I74" s="99">
        <f>F74+G74+H74</f>
        <v>0</v>
      </c>
    </row>
    <row r="75" spans="1:9">
      <c r="F75" s="98"/>
      <c r="G75" s="98"/>
      <c r="H75" s="98"/>
      <c r="I75" s="98"/>
    </row>
    <row r="76" spans="1:9">
      <c r="A76" s="115" t="s">
        <v>94</v>
      </c>
      <c r="B76" s="140"/>
      <c r="C76" s="140"/>
      <c r="D76" s="141"/>
      <c r="E76" s="141"/>
      <c r="F76" s="117">
        <f>F72+F73+F74</f>
        <v>0</v>
      </c>
      <c r="G76" s="117">
        <f>G72+G73+G74</f>
        <v>0</v>
      </c>
      <c r="H76" s="117">
        <f>H72+H73+H74</f>
        <v>0</v>
      </c>
      <c r="I76" s="117">
        <f>SUM(I72:I74)</f>
        <v>0</v>
      </c>
    </row>
    <row r="77" spans="1:9">
      <c r="A77" s="87" t="s">
        <v>95</v>
      </c>
      <c r="B77" s="137"/>
      <c r="C77" s="137"/>
      <c r="D77" s="87"/>
      <c r="E77" s="87"/>
      <c r="F77" s="142"/>
      <c r="G77" s="142"/>
      <c r="H77" s="142"/>
      <c r="I77" s="120"/>
    </row>
    <row r="78" spans="1:9">
      <c r="A78" s="91"/>
      <c r="F78" s="143">
        <v>0</v>
      </c>
      <c r="G78" s="143">
        <v>0</v>
      </c>
      <c r="H78" s="143">
        <v>0</v>
      </c>
      <c r="I78" s="99">
        <f>SUM(F78:H78)</f>
        <v>0</v>
      </c>
    </row>
    <row r="79" spans="1:9">
      <c r="A79" s="91"/>
      <c r="F79" s="143">
        <v>0</v>
      </c>
      <c r="G79" s="143">
        <v>0</v>
      </c>
      <c r="H79" s="143">
        <v>0</v>
      </c>
      <c r="I79" s="99">
        <f>SUM(F79:H79)</f>
        <v>0</v>
      </c>
    </row>
    <row r="80" spans="1:9">
      <c r="A80" s="91"/>
      <c r="F80" s="143">
        <v>0</v>
      </c>
      <c r="G80" s="143">
        <v>0</v>
      </c>
      <c r="H80" s="143">
        <v>0</v>
      </c>
      <c r="I80" s="99">
        <f>SUM(F80:H80)</f>
        <v>0</v>
      </c>
    </row>
    <row r="81" spans="1:9">
      <c r="F81" s="150"/>
      <c r="G81" s="150"/>
      <c r="H81" s="150"/>
      <c r="I81" s="99"/>
    </row>
    <row r="82" spans="1:9">
      <c r="F82" s="150"/>
      <c r="G82" s="150"/>
      <c r="H82" s="150"/>
      <c r="I82" s="99"/>
    </row>
    <row r="83" spans="1:9">
      <c r="A83" s="115" t="s">
        <v>96</v>
      </c>
      <c r="B83" s="68"/>
      <c r="C83" s="68"/>
      <c r="D83" s="115"/>
      <c r="E83" s="115"/>
      <c r="F83" s="116">
        <f>SUM(F78:F80)</f>
        <v>0</v>
      </c>
      <c r="G83" s="116">
        <f>SUM(G78:G80)</f>
        <v>0</v>
      </c>
      <c r="H83" s="116">
        <f>SUM(H78:H80)</f>
        <v>0</v>
      </c>
      <c r="I83" s="117">
        <f>SUM(I78:I80)</f>
        <v>0</v>
      </c>
    </row>
    <row r="84" spans="1:9">
      <c r="F84" s="112"/>
      <c r="G84" s="112"/>
      <c r="H84" s="112"/>
      <c r="I84" s="120"/>
    </row>
    <row r="85" spans="1:9">
      <c r="A85" s="115" t="s">
        <v>97</v>
      </c>
      <c r="B85" s="68"/>
      <c r="C85" s="144"/>
      <c r="D85" s="115"/>
      <c r="E85" s="115"/>
      <c r="F85" s="117">
        <f>F42+F69+F76+F83</f>
        <v>0</v>
      </c>
      <c r="G85" s="117">
        <f>G42+G69+G76+G83</f>
        <v>0</v>
      </c>
      <c r="H85" s="117">
        <f>H42+H69+H76+H83</f>
        <v>0</v>
      </c>
      <c r="I85" s="117">
        <f>F85+G85+H85</f>
        <v>0</v>
      </c>
    </row>
    <row r="86" spans="1:9">
      <c r="A86" s="87"/>
      <c r="B86" s="137"/>
      <c r="C86" s="137"/>
      <c r="D86" s="87"/>
      <c r="E86" s="87"/>
      <c r="F86" s="99"/>
      <c r="G86" s="99"/>
      <c r="H86" s="99"/>
      <c r="I86" s="99"/>
    </row>
    <row r="87" spans="1:9">
      <c r="A87" s="115" t="s">
        <v>98</v>
      </c>
      <c r="B87" s="68"/>
      <c r="C87" s="144" t="s">
        <v>99</v>
      </c>
      <c r="D87" s="115"/>
      <c r="E87" s="115"/>
      <c r="F87" s="117">
        <f>IF(C88=TRUE, F42*0.14, F42*0.32)</f>
        <v>0</v>
      </c>
      <c r="G87" s="117">
        <f>IF(C88=TRUE, G42*0.14, G42*0.32)</f>
        <v>0</v>
      </c>
      <c r="H87" s="117">
        <f>IF(C88=TRUE, H42*0.14, H42*0.32)</f>
        <v>0</v>
      </c>
      <c r="I87" s="117">
        <f>F87+G87+H87</f>
        <v>0</v>
      </c>
    </row>
    <row r="88" spans="1:9">
      <c r="C88" s="145" t="b">
        <v>0</v>
      </c>
      <c r="F88" s="98"/>
      <c r="G88" s="98"/>
      <c r="H88" s="98"/>
      <c r="I88" s="99"/>
    </row>
    <row r="89" spans="1:9">
      <c r="A89" s="146" t="s">
        <v>100</v>
      </c>
      <c r="B89" s="147"/>
      <c r="C89" s="147"/>
      <c r="D89" s="146"/>
      <c r="E89" s="146"/>
      <c r="F89" s="148">
        <f>SUM(F85+F87)</f>
        <v>0</v>
      </c>
      <c r="G89" s="148">
        <f>SUM(G85+G87)</f>
        <v>0</v>
      </c>
      <c r="H89" s="148">
        <f>SUM(H85+H87)</f>
        <v>0</v>
      </c>
      <c r="I89" s="148">
        <f>F89+G89+H89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058B-0354-4850-934A-05F79984BE55}">
  <dimension ref="A1:Z68"/>
  <sheetViews>
    <sheetView topLeftCell="A41" workbookViewId="0">
      <selection activeCell="F51" sqref="F51"/>
    </sheetView>
  </sheetViews>
  <sheetFormatPr defaultColWidth="8.85546875" defaultRowHeight="15"/>
  <cols>
    <col min="1" max="1" width="24.85546875" customWidth="1"/>
    <col min="2" max="2" width="10.42578125" style="29" bestFit="1" customWidth="1"/>
    <col min="3" max="3" width="19.7109375" style="29" bestFit="1" customWidth="1"/>
    <col min="4" max="4" width="15.42578125" customWidth="1"/>
    <col min="5" max="5" width="12.85546875" customWidth="1"/>
    <col min="6" max="6" width="15.28515625" customWidth="1"/>
    <col min="7" max="7" width="12" bestFit="1" customWidth="1"/>
    <col min="8" max="8" width="13.7109375" customWidth="1"/>
    <col min="9" max="9" width="15.7109375" customWidth="1"/>
    <col min="10" max="10" width="31.85546875" bestFit="1" customWidth="1"/>
    <col min="11" max="11" width="13" customWidth="1"/>
    <col min="12" max="12" width="10.28515625" customWidth="1"/>
    <col min="13" max="13" width="11.42578125" customWidth="1"/>
    <col min="14" max="14" width="11.7109375" customWidth="1"/>
    <col min="15" max="15" width="12.140625" customWidth="1"/>
    <col min="16" max="16" width="14.140625" customWidth="1"/>
    <col min="17" max="17" width="31.42578125" bestFit="1" customWidth="1"/>
    <col min="18" max="19" width="10.7109375" bestFit="1" customWidth="1"/>
    <col min="20" max="20" width="10.28515625" bestFit="1" customWidth="1"/>
    <col min="23" max="23" width="16.140625" customWidth="1"/>
    <col min="25" max="25" width="14.140625" customWidth="1"/>
  </cols>
  <sheetData>
    <row r="1" spans="1:26">
      <c r="A1" s="1" t="s">
        <v>0</v>
      </c>
      <c r="B1" s="2"/>
      <c r="C1" s="2"/>
      <c r="D1" s="3"/>
      <c r="E1" s="3"/>
      <c r="F1" s="4"/>
      <c r="G1" s="4"/>
      <c r="H1" s="4"/>
      <c r="I1" s="4"/>
      <c r="K1" s="5"/>
      <c r="L1" s="5"/>
      <c r="M1" s="6"/>
      <c r="N1" s="6"/>
      <c r="O1" s="6"/>
    </row>
    <row r="2" spans="1:26">
      <c r="A2" s="7" t="s">
        <v>101</v>
      </c>
      <c r="B2" s="8"/>
      <c r="C2" s="8"/>
      <c r="D2" s="8"/>
      <c r="E2" s="8"/>
      <c r="F2" s="9"/>
      <c r="G2" s="9"/>
      <c r="H2" s="9"/>
      <c r="I2" s="9"/>
      <c r="K2" s="5"/>
      <c r="L2" s="5"/>
      <c r="M2" s="6"/>
      <c r="N2" s="6"/>
      <c r="O2" s="6"/>
    </row>
    <row r="3" spans="1:26" ht="15.95">
      <c r="A3" s="10" t="s">
        <v>3</v>
      </c>
      <c r="B3" s="11"/>
      <c r="C3" s="11"/>
      <c r="D3" s="12" t="s">
        <v>102</v>
      </c>
      <c r="E3" s="12" t="s">
        <v>103</v>
      </c>
      <c r="F3" s="12" t="s">
        <v>8</v>
      </c>
      <c r="G3" s="12" t="s">
        <v>9</v>
      </c>
      <c r="H3" s="12" t="s">
        <v>10</v>
      </c>
      <c r="I3" s="12" t="s">
        <v>11</v>
      </c>
      <c r="K3" s="13"/>
      <c r="L3" s="13"/>
      <c r="M3" s="6"/>
      <c r="N3" s="6"/>
      <c r="O3" s="6"/>
      <c r="T3" s="14"/>
      <c r="U3" s="15"/>
      <c r="V3" s="14"/>
      <c r="W3" s="16"/>
      <c r="X3" s="14"/>
      <c r="Y3" s="16"/>
      <c r="Z3" s="14"/>
    </row>
    <row r="4" spans="1:26" ht="15.95">
      <c r="A4" s="17" t="s">
        <v>14</v>
      </c>
      <c r="B4" s="13" t="s">
        <v>4</v>
      </c>
      <c r="C4" s="77" t="s">
        <v>55</v>
      </c>
      <c r="D4" s="17"/>
      <c r="E4" s="17"/>
      <c r="F4" s="17"/>
      <c r="G4" s="17"/>
      <c r="H4" s="17"/>
      <c r="I4" s="17"/>
      <c r="K4" s="13"/>
      <c r="L4" s="13"/>
      <c r="M4" s="18"/>
      <c r="N4" s="18"/>
      <c r="O4" s="18"/>
      <c r="T4" s="14"/>
      <c r="U4" s="14"/>
      <c r="V4" s="14"/>
      <c r="W4" s="19"/>
      <c r="X4" s="14"/>
      <c r="Y4" s="19"/>
      <c r="Z4" s="14"/>
    </row>
    <row r="5" spans="1:26" ht="15.95">
      <c r="A5" t="s">
        <v>16</v>
      </c>
      <c r="B5" s="20"/>
      <c r="C5" s="21"/>
      <c r="D5" s="22">
        <v>1</v>
      </c>
      <c r="E5" s="23">
        <f>(B5/D5)</f>
        <v>0</v>
      </c>
      <c r="F5" s="24">
        <f>(C5*D5*E5)</f>
        <v>0</v>
      </c>
      <c r="G5" s="24">
        <f>F5+F5*L27</f>
        <v>0</v>
      </c>
      <c r="H5" s="24">
        <f>G5+G5*L27</f>
        <v>0</v>
      </c>
      <c r="I5" s="25">
        <f>SUM(F5:H5)</f>
        <v>0</v>
      </c>
      <c r="K5" s="26"/>
      <c r="L5" s="26"/>
      <c r="M5" s="27" t="s">
        <v>104</v>
      </c>
      <c r="N5" s="27"/>
      <c r="O5" s="18"/>
      <c r="Q5" s="27"/>
      <c r="R5" s="27"/>
      <c r="S5" s="27"/>
      <c r="T5" s="27"/>
      <c r="U5" s="14"/>
      <c r="V5" s="14"/>
      <c r="W5" s="19"/>
      <c r="X5" s="14"/>
      <c r="Y5" s="19"/>
      <c r="Z5" s="14"/>
    </row>
    <row r="6" spans="1:26" s="6" customFormat="1" ht="15.95">
      <c r="A6" s="6" t="s">
        <v>18</v>
      </c>
      <c r="B6" s="20"/>
      <c r="C6" s="21">
        <v>1</v>
      </c>
      <c r="D6" s="22"/>
      <c r="E6" s="23"/>
      <c r="F6" s="24">
        <f t="shared" ref="F6:F8" si="0">(C6*D6*E6)</f>
        <v>0</v>
      </c>
      <c r="G6" s="24">
        <f>F6+F6*L27</f>
        <v>0</v>
      </c>
      <c r="H6" s="24">
        <f>G6+G6*L27</f>
        <v>0</v>
      </c>
      <c r="I6" s="25">
        <f>SUM(F6:H6)</f>
        <v>0</v>
      </c>
      <c r="K6" s="80" t="s">
        <v>12</v>
      </c>
      <c r="L6" s="81" t="s">
        <v>13</v>
      </c>
      <c r="M6" s="82">
        <v>0.17937</v>
      </c>
      <c r="N6" s="83"/>
      <c r="Q6" s="27"/>
      <c r="R6" s="27"/>
      <c r="S6" s="27"/>
      <c r="T6" s="27"/>
      <c r="U6" s="15"/>
      <c r="V6" s="14"/>
      <c r="W6" s="14"/>
      <c r="X6" s="14"/>
      <c r="Y6" s="14"/>
      <c r="Z6" s="14"/>
    </row>
    <row r="7" spans="1:26" s="6" customFormat="1" ht="15.95">
      <c r="A7" s="6" t="s">
        <v>18</v>
      </c>
      <c r="B7" s="20"/>
      <c r="C7" s="21"/>
      <c r="D7" s="22"/>
      <c r="E7" s="23"/>
      <c r="F7" s="24">
        <f>(C7*D7*E7)</f>
        <v>0</v>
      </c>
      <c r="G7" s="24">
        <f>F7+F7*L27</f>
        <v>0</v>
      </c>
      <c r="H7" s="24">
        <f>G7+G7*L27</f>
        <v>0</v>
      </c>
      <c r="I7" s="25">
        <f>SUM(F7:H7)</f>
        <v>0</v>
      </c>
      <c r="K7" s="84"/>
      <c r="L7" s="84" t="s">
        <v>15</v>
      </c>
      <c r="M7" s="82">
        <v>7.8700000000000003E-3</v>
      </c>
      <c r="N7" s="83"/>
      <c r="Q7" s="43"/>
      <c r="R7" s="43"/>
      <c r="S7" s="43"/>
      <c r="T7" s="43"/>
      <c r="U7" s="15"/>
      <c r="V7" s="14"/>
      <c r="W7" s="14"/>
      <c r="X7" s="14"/>
      <c r="Y7" s="14"/>
      <c r="Z7" s="14"/>
    </row>
    <row r="8" spans="1:26" s="6" customFormat="1" ht="15.95">
      <c r="A8" s="6" t="s">
        <v>18</v>
      </c>
      <c r="B8" s="20"/>
      <c r="C8" s="21"/>
      <c r="D8" s="22"/>
      <c r="E8" s="23"/>
      <c r="F8" s="24">
        <f t="shared" si="0"/>
        <v>0</v>
      </c>
      <c r="G8" s="24">
        <f>F8+F8*L27</f>
        <v>0</v>
      </c>
      <c r="H8" s="24">
        <f>G8+G8*L27</f>
        <v>0</v>
      </c>
      <c r="I8" s="25">
        <f>SUM(F8:H8)</f>
        <v>0</v>
      </c>
      <c r="K8" s="85"/>
      <c r="L8" s="85" t="s">
        <v>17</v>
      </c>
      <c r="M8" s="86">
        <v>8.4387000000000004E-2</v>
      </c>
      <c r="N8" s="85"/>
      <c r="O8" s="28"/>
      <c r="Q8" s="43"/>
      <c r="R8" s="43"/>
      <c r="S8" s="43"/>
      <c r="T8" s="43"/>
      <c r="U8" s="15"/>
      <c r="V8" s="14"/>
      <c r="W8" s="14"/>
      <c r="X8" s="14"/>
      <c r="Y8" s="14"/>
      <c r="Z8" s="14"/>
    </row>
    <row r="9" spans="1:26" s="6" customFormat="1" ht="15.95">
      <c r="A9" s="17" t="s">
        <v>26</v>
      </c>
      <c r="B9" s="20"/>
      <c r="C9" s="29"/>
      <c r="D9" s="22"/>
      <c r="E9" s="22"/>
      <c r="F9" s="30"/>
      <c r="G9" s="30"/>
      <c r="H9" s="30"/>
      <c r="I9" s="30"/>
      <c r="Q9" s="43"/>
      <c r="R9" s="43"/>
      <c r="S9" s="43"/>
      <c r="T9" s="43"/>
      <c r="U9" s="15"/>
      <c r="V9" s="14"/>
      <c r="W9" s="14"/>
      <c r="X9" s="14"/>
      <c r="Y9" s="14"/>
      <c r="Z9" s="14"/>
    </row>
    <row r="10" spans="1:26" s="6" customFormat="1" ht="15.95">
      <c r="B10" s="20"/>
      <c r="C10" s="29"/>
      <c r="D10" s="22"/>
      <c r="E10" s="23"/>
      <c r="F10" s="24"/>
      <c r="G10" s="24"/>
      <c r="H10" s="24"/>
      <c r="I10" s="25"/>
      <c r="Q10" s="43"/>
      <c r="R10" s="43"/>
      <c r="S10" s="43"/>
      <c r="T10" s="43"/>
      <c r="U10" s="15"/>
      <c r="V10" s="14"/>
      <c r="W10" s="14"/>
      <c r="X10" s="14"/>
      <c r="Y10" s="14"/>
      <c r="Z10" s="14"/>
    </row>
    <row r="11" spans="1:26" s="6" customFormat="1">
      <c r="A11" s="6" t="s">
        <v>32</v>
      </c>
      <c r="B11" s="20"/>
      <c r="C11" s="29">
        <v>1</v>
      </c>
      <c r="D11" s="22">
        <v>12</v>
      </c>
      <c r="E11" s="23">
        <v>1473.33</v>
      </c>
      <c r="F11" s="30">
        <f>(C11*D11*E11)</f>
        <v>17679.96</v>
      </c>
      <c r="G11" s="24">
        <f t="shared" ref="G11:H13" si="1">F11+F11</f>
        <v>35359.919999999998</v>
      </c>
      <c r="H11" s="24">
        <f t="shared" si="1"/>
        <v>70719.839999999997</v>
      </c>
      <c r="I11" s="25">
        <f>SUM(F11:H11)</f>
        <v>123759.72</v>
      </c>
      <c r="O11" s="28"/>
      <c r="Q11" s="43"/>
      <c r="R11" s="43"/>
      <c r="S11" s="43"/>
      <c r="T11" s="43"/>
      <c r="U11"/>
      <c r="V11"/>
      <c r="W11"/>
      <c r="X11"/>
      <c r="Y11"/>
      <c r="Z11"/>
    </row>
    <row r="12" spans="1:26" s="21" customFormat="1" ht="15.95">
      <c r="A12" s="6" t="s">
        <v>34</v>
      </c>
      <c r="B12" s="20"/>
      <c r="C12" s="29">
        <v>1</v>
      </c>
      <c r="D12" s="22">
        <v>12</v>
      </c>
      <c r="E12" s="23">
        <v>780</v>
      </c>
      <c r="F12" s="30">
        <f>(C12*D12*E12)</f>
        <v>9360</v>
      </c>
      <c r="G12" s="24">
        <f t="shared" si="1"/>
        <v>18720</v>
      </c>
      <c r="H12" s="24">
        <f t="shared" si="1"/>
        <v>37440</v>
      </c>
      <c r="I12" s="25">
        <f>SUM(F12:H12)</f>
        <v>65520</v>
      </c>
      <c r="K12" s="31"/>
      <c r="L12" s="31"/>
      <c r="Q12"/>
      <c r="R12"/>
      <c r="S12"/>
      <c r="T12" s="14"/>
      <c r="U12" s="14"/>
      <c r="V12" s="14"/>
      <c r="W12" s="19"/>
      <c r="X12" s="14"/>
      <c r="Y12" s="19"/>
      <c r="Z12" s="14"/>
    </row>
    <row r="13" spans="1:26" s="21" customFormat="1">
      <c r="A13" s="6" t="s">
        <v>35</v>
      </c>
      <c r="B13" s="20"/>
      <c r="C13" s="29">
        <v>1</v>
      </c>
      <c r="D13" s="22">
        <v>12</v>
      </c>
      <c r="E13" s="23">
        <v>2000</v>
      </c>
      <c r="F13" s="30">
        <f>(C13*D13*E13)</f>
        <v>24000</v>
      </c>
      <c r="G13" s="24">
        <f t="shared" si="1"/>
        <v>48000</v>
      </c>
      <c r="H13" s="24">
        <f t="shared" si="1"/>
        <v>96000</v>
      </c>
      <c r="I13" s="25">
        <f>SUM(F13:H13)</f>
        <v>168000</v>
      </c>
      <c r="K13" s="31"/>
      <c r="L13" s="31"/>
    </row>
    <row r="14" spans="1:26" ht="15.95">
      <c r="B14" s="6"/>
      <c r="C14" s="6"/>
      <c r="D14" s="32"/>
      <c r="E14" s="32"/>
      <c r="F14" s="33"/>
      <c r="G14" s="33"/>
      <c r="H14" s="33"/>
      <c r="I14" s="33"/>
      <c r="K14" s="34" t="s">
        <v>19</v>
      </c>
      <c r="L14" s="34" t="s">
        <v>20</v>
      </c>
      <c r="M14" s="35" t="s">
        <v>21</v>
      </c>
      <c r="N14" s="35" t="s">
        <v>22</v>
      </c>
      <c r="O14" s="35" t="s">
        <v>23</v>
      </c>
      <c r="P14" s="35" t="s">
        <v>24</v>
      </c>
      <c r="T14" s="14"/>
      <c r="U14" s="14"/>
      <c r="V14" s="14"/>
      <c r="W14" s="19"/>
      <c r="X14" s="14"/>
      <c r="Y14" s="19"/>
      <c r="Z14" s="14"/>
    </row>
    <row r="15" spans="1:26">
      <c r="A15" s="36" t="s">
        <v>39</v>
      </c>
      <c r="B15" s="37"/>
      <c r="C15" s="37"/>
      <c r="D15" s="36"/>
      <c r="E15" s="36"/>
      <c r="F15" s="38">
        <f>SUM(F5:F14)</f>
        <v>51039.96</v>
      </c>
      <c r="G15" s="38">
        <f>SUM(G5:G14)</f>
        <v>102079.92</v>
      </c>
      <c r="H15" s="38">
        <f>SUM(H5:H14)</f>
        <v>204159.84</v>
      </c>
      <c r="I15" s="39">
        <f>SUM(I5:I13)</f>
        <v>357279.72</v>
      </c>
      <c r="K15" s="34" t="s">
        <v>25</v>
      </c>
      <c r="L15" s="40">
        <v>32</v>
      </c>
      <c r="M15" s="41">
        <v>20</v>
      </c>
      <c r="N15" s="42">
        <v>15.62</v>
      </c>
      <c r="O15" s="43">
        <f>L15*M15*N15</f>
        <v>9996.7999999999993</v>
      </c>
      <c r="P15" s="43">
        <f>O15/12</f>
        <v>833.06666666666661</v>
      </c>
    </row>
    <row r="16" spans="1:26">
      <c r="D16" s="32"/>
      <c r="E16" s="32"/>
      <c r="F16" s="33"/>
      <c r="G16" s="33"/>
      <c r="H16" s="33"/>
      <c r="I16" s="44"/>
      <c r="K16" s="45" t="s">
        <v>27</v>
      </c>
      <c r="L16" s="40">
        <v>32</v>
      </c>
      <c r="M16" s="41">
        <v>20</v>
      </c>
      <c r="N16" s="42">
        <v>10</v>
      </c>
      <c r="O16" s="43">
        <f>L16*M16*N16</f>
        <v>6400</v>
      </c>
      <c r="P16" s="43">
        <f>O16/12</f>
        <v>533.33333333333337</v>
      </c>
    </row>
    <row r="17" spans="1:15">
      <c r="A17" s="10" t="s">
        <v>45</v>
      </c>
      <c r="B17" s="11"/>
      <c r="C17" s="11"/>
      <c r="D17" s="12"/>
      <c r="E17" s="12"/>
      <c r="F17" s="46"/>
      <c r="G17" s="46"/>
      <c r="H17" s="46"/>
      <c r="I17" s="47"/>
      <c r="K17" s="6"/>
      <c r="L17" s="6"/>
      <c r="M17" s="6"/>
      <c r="N17" s="6"/>
      <c r="O17" s="6"/>
    </row>
    <row r="18" spans="1:15" ht="15" customHeight="1">
      <c r="A18" s="17" t="s">
        <v>14</v>
      </c>
      <c r="B18" s="48"/>
      <c r="C18" s="48"/>
      <c r="D18" s="49"/>
      <c r="E18" s="49"/>
      <c r="F18" s="33"/>
      <c r="G18" s="33"/>
      <c r="H18" s="33"/>
      <c r="I18" s="44"/>
      <c r="K18" s="6"/>
      <c r="L18" s="6"/>
      <c r="M18" s="6"/>
      <c r="N18" s="6"/>
      <c r="O18" s="6"/>
    </row>
    <row r="19" spans="1:15" ht="15" customHeight="1">
      <c r="A19" t="s">
        <v>16</v>
      </c>
      <c r="B19" s="48"/>
      <c r="C19" s="48"/>
      <c r="D19" s="22"/>
      <c r="E19" s="50"/>
      <c r="F19" s="24">
        <f>F5*M6</f>
        <v>0</v>
      </c>
      <c r="G19" s="24">
        <f>G5*N6</f>
        <v>0</v>
      </c>
      <c r="H19" s="24">
        <f>H5*N6</f>
        <v>0</v>
      </c>
      <c r="I19" s="25">
        <f>SUM(F19:H19)</f>
        <v>0</v>
      </c>
      <c r="K19" s="6"/>
      <c r="L19" s="6"/>
      <c r="M19" s="6"/>
      <c r="N19" s="6"/>
      <c r="O19" s="6"/>
    </row>
    <row r="20" spans="1:15" ht="15" customHeight="1">
      <c r="A20" s="6" t="s">
        <v>18</v>
      </c>
      <c r="B20" s="48"/>
      <c r="C20" s="48"/>
      <c r="D20" s="22"/>
      <c r="E20" s="50"/>
      <c r="F20" s="24">
        <f>F6*M6</f>
        <v>0</v>
      </c>
      <c r="G20" s="24">
        <f>G6*N6</f>
        <v>0</v>
      </c>
      <c r="H20" s="24">
        <f>H6*N6</f>
        <v>0</v>
      </c>
      <c r="I20" s="25">
        <f>SUM(F20:H20)</f>
        <v>0</v>
      </c>
      <c r="K20" s="6"/>
      <c r="L20" s="6"/>
      <c r="M20" s="6"/>
      <c r="N20" s="6"/>
      <c r="O20" s="6"/>
    </row>
    <row r="21" spans="1:15" ht="15" customHeight="1">
      <c r="A21" s="6" t="s">
        <v>18</v>
      </c>
      <c r="B21" s="48"/>
      <c r="C21" s="48"/>
      <c r="D21" s="22"/>
      <c r="E21" s="50"/>
      <c r="F21" s="24">
        <f>F7*M6</f>
        <v>0</v>
      </c>
      <c r="G21" s="24">
        <f>G7*N6</f>
        <v>0</v>
      </c>
      <c r="H21" s="24">
        <f>H7*N6</f>
        <v>0</v>
      </c>
      <c r="I21" s="25">
        <f>SUM(F21:H21)</f>
        <v>0</v>
      </c>
      <c r="K21" s="6"/>
      <c r="L21" s="6"/>
      <c r="M21" s="6"/>
      <c r="N21" s="6"/>
      <c r="O21" s="6"/>
    </row>
    <row r="22" spans="1:15" ht="15" customHeight="1">
      <c r="A22" s="6" t="s">
        <v>18</v>
      </c>
      <c r="B22" s="48"/>
      <c r="C22" s="48"/>
      <c r="D22" s="22"/>
      <c r="E22" s="50"/>
      <c r="F22" s="24">
        <f>F8*M6</f>
        <v>0</v>
      </c>
      <c r="G22" s="24">
        <f>G8*N6</f>
        <v>0</v>
      </c>
      <c r="H22" s="24">
        <f>H8*N6</f>
        <v>0</v>
      </c>
      <c r="I22" s="25">
        <f>SUM(F22:H22)</f>
        <v>0</v>
      </c>
      <c r="K22" s="6"/>
      <c r="L22" s="6"/>
      <c r="M22" s="6"/>
      <c r="N22" s="6"/>
      <c r="O22" s="6"/>
    </row>
    <row r="23" spans="1:15" ht="15" customHeight="1">
      <c r="A23" s="17" t="s">
        <v>26</v>
      </c>
      <c r="B23" s="48"/>
      <c r="C23" s="79" t="s">
        <v>105</v>
      </c>
      <c r="D23" s="49"/>
      <c r="E23" s="51"/>
      <c r="F23" s="24"/>
      <c r="G23" s="24"/>
      <c r="H23" s="24"/>
      <c r="I23" s="25"/>
      <c r="K23" s="6"/>
      <c r="L23" s="6"/>
      <c r="M23" s="6"/>
      <c r="N23" s="6"/>
      <c r="O23" s="6"/>
    </row>
    <row r="24" spans="1:15" ht="15" customHeight="1">
      <c r="A24" s="6"/>
      <c r="B24" s="48"/>
      <c r="C24" s="48"/>
      <c r="D24" s="48"/>
      <c r="E24" s="50"/>
      <c r="F24" s="24"/>
      <c r="G24" s="24"/>
      <c r="H24" s="24"/>
      <c r="I24" s="25"/>
      <c r="K24" s="6"/>
      <c r="L24" s="6"/>
      <c r="M24" s="6"/>
      <c r="N24" s="6"/>
      <c r="O24" s="6"/>
    </row>
    <row r="25" spans="1:15" ht="15" customHeight="1">
      <c r="A25" s="6" t="s">
        <v>32</v>
      </c>
      <c r="B25" s="48"/>
      <c r="C25" s="78" t="b">
        <v>0</v>
      </c>
      <c r="D25" s="48"/>
      <c r="E25" s="50"/>
      <c r="F25">
        <f>IF(C25=TRUE, F11*M7, F11*M8)</f>
        <v>1491.9587845199999</v>
      </c>
      <c r="G25" s="24">
        <f>G11*M7</f>
        <v>278.2825704</v>
      </c>
      <c r="H25" s="24">
        <f>H11*M7</f>
        <v>556.56514079999999</v>
      </c>
      <c r="I25" s="25">
        <f>SUM(F25:H25)</f>
        <v>2326.8064957199999</v>
      </c>
      <c r="K25" s="6"/>
      <c r="L25" s="6"/>
      <c r="M25" s="6"/>
      <c r="N25" s="6"/>
      <c r="O25" s="6"/>
    </row>
    <row r="26" spans="1:15" ht="15" customHeight="1">
      <c r="A26" s="6" t="s">
        <v>34</v>
      </c>
      <c r="B26" s="48"/>
      <c r="C26" s="78" t="b">
        <v>0</v>
      </c>
      <c r="D26" s="48"/>
      <c r="E26" s="50"/>
      <c r="F26">
        <f>IF(C26=TRUE, F12*M7, F12*M8)</f>
        <v>789.86232000000007</v>
      </c>
      <c r="G26" s="24">
        <f>G12*M7</f>
        <v>147.32640000000001</v>
      </c>
      <c r="H26" s="24">
        <f>H12*M7</f>
        <v>294.65280000000001</v>
      </c>
      <c r="I26" s="25">
        <f>SUM(F26:H26)</f>
        <v>1231.8415200000002</v>
      </c>
      <c r="K26" s="6"/>
      <c r="L26" s="6"/>
      <c r="M26" s="6"/>
      <c r="N26" s="6"/>
      <c r="O26" s="6"/>
    </row>
    <row r="27" spans="1:15" ht="15" customHeight="1">
      <c r="A27" s="6" t="s">
        <v>35</v>
      </c>
      <c r="B27" s="48"/>
      <c r="C27" s="48"/>
      <c r="D27" s="48"/>
      <c r="E27" s="50"/>
      <c r="F27" s="24">
        <f>F13*M6</f>
        <v>4304.88</v>
      </c>
      <c r="G27" s="24">
        <f>G13*M6</f>
        <v>8609.76</v>
      </c>
      <c r="H27" s="24">
        <f>H13*M6</f>
        <v>17219.52</v>
      </c>
      <c r="I27" s="25">
        <f>SUM(F27:H27)</f>
        <v>30134.16</v>
      </c>
      <c r="K27" s="27" t="s">
        <v>33</v>
      </c>
      <c r="L27" s="52">
        <v>0.03</v>
      </c>
      <c r="M27" s="6"/>
      <c r="N27" s="6"/>
      <c r="O27" s="6"/>
    </row>
    <row r="28" spans="1:15" ht="15" customHeight="1">
      <c r="A28" s="36" t="s">
        <v>53</v>
      </c>
      <c r="B28" s="53"/>
      <c r="C28" s="53"/>
      <c r="D28" s="54"/>
      <c r="E28" s="55"/>
      <c r="F28" s="39">
        <f>SUM(F19:F27)</f>
        <v>6586.7011045199997</v>
      </c>
      <c r="G28" s="39">
        <f t="shared" ref="G28" si="2">SUM(G19:G27)</f>
        <v>9035.3689704000008</v>
      </c>
      <c r="H28" s="39">
        <f>SUM(H19:H27)</f>
        <v>18070.737940800002</v>
      </c>
      <c r="I28" s="39">
        <f>SUM(I19:I27)</f>
        <v>33692.808015720002</v>
      </c>
      <c r="K28" s="18"/>
      <c r="L28" s="56"/>
      <c r="M28" s="6"/>
      <c r="N28" s="6"/>
      <c r="O28" s="6"/>
    </row>
    <row r="29" spans="1:15" ht="15" customHeight="1">
      <c r="A29" s="57"/>
      <c r="B29" s="48"/>
      <c r="C29" s="48"/>
      <c r="D29" s="49"/>
      <c r="E29" s="49"/>
      <c r="F29" s="33"/>
      <c r="G29" s="33"/>
      <c r="H29" s="33"/>
      <c r="I29" s="44"/>
      <c r="K29" s="6"/>
      <c r="L29" s="6"/>
      <c r="M29" s="6"/>
      <c r="N29" s="6"/>
      <c r="O29" s="6"/>
    </row>
    <row r="30" spans="1:15" ht="15" customHeight="1">
      <c r="A30" s="10" t="s">
        <v>54</v>
      </c>
      <c r="B30" s="11"/>
      <c r="C30" s="11"/>
      <c r="D30" s="12" t="s">
        <v>106</v>
      </c>
      <c r="E30" s="12"/>
      <c r="F30" s="46"/>
      <c r="G30" s="46"/>
      <c r="H30" s="46"/>
      <c r="I30" s="47"/>
      <c r="J30" s="74" t="s">
        <v>36</v>
      </c>
      <c r="K30" s="74"/>
      <c r="L30" s="74"/>
      <c r="M30" s="74" t="s">
        <v>37</v>
      </c>
      <c r="N30" s="74" t="s">
        <v>38</v>
      </c>
      <c r="O30" s="6"/>
    </row>
    <row r="31" spans="1:15" ht="15" customHeight="1">
      <c r="A31" s="17" t="s">
        <v>14</v>
      </c>
      <c r="B31" s="48"/>
      <c r="C31" s="13" t="s">
        <v>107</v>
      </c>
      <c r="D31" s="17"/>
      <c r="E31" s="49"/>
      <c r="F31" s="33"/>
      <c r="G31" s="33"/>
      <c r="H31" s="33"/>
      <c r="I31" s="44"/>
      <c r="J31" s="74" t="s">
        <v>40</v>
      </c>
      <c r="K31" s="74" t="s">
        <v>41</v>
      </c>
      <c r="L31" s="74" t="s">
        <v>42</v>
      </c>
      <c r="M31" s="74" t="s">
        <v>43</v>
      </c>
      <c r="N31" s="74" t="s">
        <v>43</v>
      </c>
      <c r="O31" s="6"/>
    </row>
    <row r="32" spans="1:15" ht="15" customHeight="1">
      <c r="A32" t="s">
        <v>57</v>
      </c>
      <c r="B32" s="48"/>
      <c r="C32" s="21">
        <v>1</v>
      </c>
      <c r="D32" s="22">
        <v>1</v>
      </c>
      <c r="E32" s="58">
        <v>786.32</v>
      </c>
      <c r="F32" s="24">
        <f>C32*D32*E32</f>
        <v>786.32</v>
      </c>
      <c r="G32" s="24">
        <f>C32*D32*E32</f>
        <v>786.32</v>
      </c>
      <c r="H32" s="24">
        <f>C32*D32*E32</f>
        <v>786.32</v>
      </c>
      <c r="I32" s="25">
        <f>SUM(F32:H32)</f>
        <v>2358.96</v>
      </c>
      <c r="J32" s="75" t="s">
        <v>44</v>
      </c>
      <c r="K32" s="76">
        <v>373.11</v>
      </c>
      <c r="L32" s="76">
        <v>20.05</v>
      </c>
      <c r="M32" s="76">
        <v>393.16</v>
      </c>
      <c r="N32" s="76">
        <f>M32*2</f>
        <v>786.32</v>
      </c>
    </row>
    <row r="33" spans="1:15" ht="15" customHeight="1">
      <c r="A33" s="6" t="s">
        <v>58</v>
      </c>
      <c r="B33" s="48"/>
      <c r="C33" s="21">
        <v>1</v>
      </c>
      <c r="D33" s="22">
        <v>0.5</v>
      </c>
      <c r="E33" s="58">
        <v>786.32</v>
      </c>
      <c r="F33" s="24">
        <f>C33*D33*E33</f>
        <v>393.16</v>
      </c>
      <c r="G33" s="24">
        <f t="shared" ref="G33:G37" si="3">C33*D33*E33</f>
        <v>393.16</v>
      </c>
      <c r="H33" s="24">
        <f t="shared" ref="H33:H37" si="4">C33*D33*E33</f>
        <v>393.16</v>
      </c>
      <c r="I33" s="25">
        <f>SUM(F33:H33)</f>
        <v>1179.48</v>
      </c>
      <c r="J33" s="75" t="s">
        <v>46</v>
      </c>
      <c r="K33" s="76">
        <v>298.60000000000002</v>
      </c>
      <c r="L33" s="76">
        <v>20.39</v>
      </c>
      <c r="M33" s="76">
        <v>318.99</v>
      </c>
      <c r="N33" s="76">
        <f t="shared" ref="N33:N36" si="5">M33*2</f>
        <v>637.98</v>
      </c>
    </row>
    <row r="34" spans="1:15" ht="15" customHeight="1">
      <c r="A34" s="6" t="s">
        <v>58</v>
      </c>
      <c r="B34" s="48"/>
      <c r="C34" s="21">
        <v>1</v>
      </c>
      <c r="D34" s="22">
        <v>0</v>
      </c>
      <c r="E34" s="58">
        <v>786.32</v>
      </c>
      <c r="F34" s="24">
        <f t="shared" ref="F34:F37" si="6">C34*D34*E34</f>
        <v>0</v>
      </c>
      <c r="G34" s="24">
        <f t="shared" si="3"/>
        <v>0</v>
      </c>
      <c r="H34" s="24">
        <f t="shared" si="4"/>
        <v>0</v>
      </c>
      <c r="I34" s="25">
        <f>SUM(F34:H34)</f>
        <v>0</v>
      </c>
      <c r="J34" s="75" t="s">
        <v>47</v>
      </c>
      <c r="K34" s="76">
        <v>546.66999999999996</v>
      </c>
      <c r="L34" s="76">
        <v>28.77</v>
      </c>
      <c r="M34" s="76">
        <v>575.44000000000005</v>
      </c>
      <c r="N34" s="76">
        <f t="shared" si="5"/>
        <v>1150.8800000000001</v>
      </c>
    </row>
    <row r="35" spans="1:15" ht="15" customHeight="1">
      <c r="A35" s="6" t="s">
        <v>58</v>
      </c>
      <c r="B35" s="48"/>
      <c r="C35" s="21">
        <v>1</v>
      </c>
      <c r="D35" s="22">
        <v>0</v>
      </c>
      <c r="E35" s="58">
        <v>786.32</v>
      </c>
      <c r="F35" s="24">
        <f t="shared" si="6"/>
        <v>0</v>
      </c>
      <c r="G35" s="24">
        <f t="shared" si="3"/>
        <v>0</v>
      </c>
      <c r="H35" s="24">
        <f t="shared" si="4"/>
        <v>0</v>
      </c>
      <c r="I35" s="25">
        <f>SUM(F35:H35)</f>
        <v>0</v>
      </c>
      <c r="J35" s="75" t="s">
        <v>48</v>
      </c>
      <c r="K35" s="76">
        <v>435.03</v>
      </c>
      <c r="L35" s="76">
        <v>28</v>
      </c>
      <c r="M35" s="76">
        <v>463.03</v>
      </c>
      <c r="N35" s="76">
        <f t="shared" si="5"/>
        <v>926.06</v>
      </c>
    </row>
    <row r="36" spans="1:15" ht="15" customHeight="1">
      <c r="A36" s="17" t="s">
        <v>26</v>
      </c>
      <c r="B36" s="48"/>
      <c r="C36" s="6"/>
      <c r="D36" s="22"/>
      <c r="E36" s="51"/>
      <c r="F36" s="24"/>
      <c r="G36" s="24"/>
      <c r="H36" s="24"/>
      <c r="I36" s="25"/>
      <c r="J36" s="75" t="s">
        <v>50</v>
      </c>
      <c r="K36" s="76">
        <v>463.65</v>
      </c>
      <c r="L36" s="76">
        <v>28</v>
      </c>
      <c r="M36" s="76">
        <v>491.65</v>
      </c>
      <c r="N36" s="76">
        <f t="shared" si="5"/>
        <v>983.3</v>
      </c>
    </row>
    <row r="37" spans="1:15" ht="15" customHeight="1">
      <c r="A37" s="6" t="s">
        <v>35</v>
      </c>
      <c r="B37" s="48"/>
      <c r="C37" s="6">
        <v>1</v>
      </c>
      <c r="D37" s="22">
        <v>12</v>
      </c>
      <c r="E37" s="58">
        <v>786.32</v>
      </c>
      <c r="F37" s="24">
        <f t="shared" si="6"/>
        <v>9435.84</v>
      </c>
      <c r="G37" s="24">
        <f t="shared" si="3"/>
        <v>9435.84</v>
      </c>
      <c r="H37" s="24">
        <f t="shared" si="4"/>
        <v>9435.84</v>
      </c>
      <c r="I37" s="25">
        <f>SUM(F37:H37)</f>
        <v>28307.52</v>
      </c>
      <c r="K37" s="6"/>
      <c r="L37" s="6"/>
      <c r="M37" s="6"/>
      <c r="N37" s="6" t="s">
        <v>108</v>
      </c>
      <c r="O37" s="6"/>
    </row>
    <row r="38" spans="1:15" ht="15" customHeight="1">
      <c r="A38" s="6"/>
      <c r="B38" s="48"/>
      <c r="C38" s="48"/>
      <c r="D38" s="49"/>
      <c r="E38" s="49"/>
      <c r="F38" s="33"/>
      <c r="G38" s="33"/>
      <c r="H38" s="33"/>
      <c r="I38" s="44"/>
      <c r="K38" s="6"/>
      <c r="L38" s="6"/>
      <c r="M38" s="6"/>
      <c r="N38" s="6"/>
      <c r="O38" s="6"/>
    </row>
    <row r="39" spans="1:15">
      <c r="A39" s="36" t="s">
        <v>59</v>
      </c>
      <c r="B39" s="37"/>
      <c r="C39" s="37"/>
      <c r="D39" s="36"/>
      <c r="E39" s="36"/>
      <c r="F39" s="39">
        <f>SUM(F32:F37)</f>
        <v>10615.32</v>
      </c>
      <c r="G39" s="39">
        <f>SUM(G32:G37)</f>
        <v>10615.32</v>
      </c>
      <c r="H39" s="39">
        <f>SUM(H32:H37)</f>
        <v>10615.32</v>
      </c>
      <c r="I39" s="39">
        <f>SUM(I32:I37)</f>
        <v>31845.96</v>
      </c>
    </row>
    <row r="40" spans="1:15">
      <c r="A40" s="36" t="s">
        <v>60</v>
      </c>
      <c r="B40" s="37"/>
      <c r="C40" s="37"/>
      <c r="D40" s="36"/>
      <c r="E40" s="36"/>
      <c r="F40" s="39">
        <f>SUM(F28+F39)</f>
        <v>17202.021104519998</v>
      </c>
      <c r="G40" s="39">
        <f>SUM(G28+G39)</f>
        <v>19650.688970399999</v>
      </c>
      <c r="H40" s="39">
        <f>SUM(H28+H39)</f>
        <v>28686.057940800001</v>
      </c>
      <c r="I40" s="39">
        <f>SUM(I28+I39)</f>
        <v>65538.768015720008</v>
      </c>
    </row>
    <row r="41" spans="1:15">
      <c r="A41" s="17"/>
      <c r="B41" s="59"/>
      <c r="C41" s="59"/>
      <c r="D41" s="17"/>
      <c r="E41" s="17"/>
      <c r="F41" s="25"/>
      <c r="G41" s="25"/>
      <c r="H41" s="25"/>
      <c r="I41" s="25"/>
    </row>
    <row r="42" spans="1:15">
      <c r="A42" s="36" t="s">
        <v>61</v>
      </c>
      <c r="B42" s="60"/>
      <c r="C42" s="60"/>
      <c r="D42" s="36"/>
      <c r="E42" s="36"/>
      <c r="F42" s="39">
        <f>SUM(F15+F40)</f>
        <v>68241.981104520004</v>
      </c>
      <c r="G42" s="39">
        <f>SUM(G15+G40)</f>
        <v>121730.6089704</v>
      </c>
      <c r="H42" s="39">
        <f>SUM(H15+H40)</f>
        <v>232845.8979408</v>
      </c>
      <c r="I42" s="39">
        <f>SUM(I15+I40)</f>
        <v>422818.48801571998</v>
      </c>
    </row>
    <row r="43" spans="1:15">
      <c r="D43" s="32"/>
      <c r="E43" s="32"/>
      <c r="F43" s="33"/>
      <c r="G43" s="33"/>
      <c r="H43" s="33"/>
      <c r="I43" s="44"/>
    </row>
    <row r="44" spans="1:15">
      <c r="A44" s="10" t="s">
        <v>62</v>
      </c>
      <c r="B44" s="61"/>
      <c r="C44" s="61"/>
      <c r="D44" s="62"/>
      <c r="E44" s="62"/>
      <c r="F44" s="46"/>
      <c r="G44" s="46"/>
      <c r="H44" s="46"/>
      <c r="I44" s="47"/>
    </row>
    <row r="45" spans="1:15">
      <c r="A45" t="s">
        <v>109</v>
      </c>
      <c r="D45" s="32"/>
      <c r="E45" s="32"/>
      <c r="F45" s="23">
        <v>1500</v>
      </c>
      <c r="G45" s="23">
        <v>1500</v>
      </c>
      <c r="H45" s="23">
        <v>1500</v>
      </c>
      <c r="I45" s="25">
        <f>SUM(F45:H45)</f>
        <v>4500</v>
      </c>
    </row>
    <row r="46" spans="1:15">
      <c r="A46" t="s">
        <v>110</v>
      </c>
      <c r="D46" s="32"/>
      <c r="E46" s="32"/>
      <c r="F46" s="23">
        <v>0</v>
      </c>
      <c r="G46" s="23">
        <v>0</v>
      </c>
      <c r="H46" s="23">
        <v>0</v>
      </c>
      <c r="I46" s="25">
        <f>SUM(F46:H46)</f>
        <v>0</v>
      </c>
    </row>
    <row r="47" spans="1:15">
      <c r="A47" s="36" t="s">
        <v>89</v>
      </c>
      <c r="B47" s="63"/>
      <c r="C47" s="63"/>
      <c r="D47" s="64"/>
      <c r="E47" s="64"/>
      <c r="F47" s="39">
        <f>F45+F46</f>
        <v>1500</v>
      </c>
      <c r="G47" s="39">
        <f t="shared" ref="G47:H47" si="7">G45+G46</f>
        <v>1500</v>
      </c>
      <c r="H47" s="39">
        <f t="shared" si="7"/>
        <v>1500</v>
      </c>
      <c r="I47" s="39">
        <f>I45+I46</f>
        <v>4500</v>
      </c>
    </row>
    <row r="48" spans="1:15">
      <c r="D48" s="32"/>
      <c r="E48" s="32"/>
      <c r="F48" s="33"/>
      <c r="G48" s="33"/>
      <c r="H48" s="33"/>
      <c r="I48" s="44"/>
    </row>
    <row r="49" spans="1:9">
      <c r="A49" s="1" t="s">
        <v>90</v>
      </c>
      <c r="B49" s="65"/>
      <c r="C49" s="65"/>
      <c r="D49" s="17"/>
      <c r="E49" s="17"/>
      <c r="F49" s="44"/>
      <c r="G49" s="44"/>
      <c r="H49" s="44"/>
      <c r="I49" s="44"/>
    </row>
    <row r="50" spans="1:9">
      <c r="A50" s="6" t="s">
        <v>91</v>
      </c>
      <c r="D50" s="32">
        <v>1</v>
      </c>
      <c r="E50" s="22"/>
      <c r="F50" s="23">
        <f>D50*E50*10</f>
        <v>0</v>
      </c>
      <c r="G50" s="23">
        <f>D50*E50*10</f>
        <v>0</v>
      </c>
      <c r="H50" s="23">
        <f>D50*E50*10</f>
        <v>0</v>
      </c>
      <c r="I50" s="25">
        <f>F50+G50+H50</f>
        <v>0</v>
      </c>
    </row>
    <row r="51" spans="1:9">
      <c r="A51" s="6" t="s">
        <v>111</v>
      </c>
      <c r="D51" s="32">
        <v>1</v>
      </c>
      <c r="E51" s="22"/>
      <c r="F51" s="23">
        <f>D51*E51</f>
        <v>0</v>
      </c>
      <c r="G51" s="23">
        <f>D51*E51</f>
        <v>0</v>
      </c>
      <c r="H51" s="23">
        <f>D51*E51</f>
        <v>0</v>
      </c>
      <c r="I51" s="25">
        <f>F51+G51+H51</f>
        <v>0</v>
      </c>
    </row>
    <row r="52" spans="1:9">
      <c r="A52" s="6" t="s">
        <v>92</v>
      </c>
      <c r="D52" s="32">
        <v>1</v>
      </c>
      <c r="E52" s="22"/>
      <c r="F52" s="23">
        <f>D52*E52*10*7</f>
        <v>0</v>
      </c>
      <c r="G52" s="23">
        <f>F52+F52*0.05</f>
        <v>0</v>
      </c>
      <c r="H52" s="23">
        <f>G52+G52*0.05</f>
        <v>0</v>
      </c>
      <c r="I52" s="25">
        <f>F52+G52+H52</f>
        <v>0</v>
      </c>
    </row>
    <row r="53" spans="1:9">
      <c r="A53" s="6" t="s">
        <v>93</v>
      </c>
      <c r="D53" s="32">
        <v>1</v>
      </c>
      <c r="E53" s="22"/>
      <c r="F53" s="23">
        <f>D53*E53</f>
        <v>0</v>
      </c>
      <c r="G53" s="23">
        <v>0</v>
      </c>
      <c r="H53" s="23">
        <v>0</v>
      </c>
      <c r="I53" s="25">
        <f>F53+G53+H53</f>
        <v>0</v>
      </c>
    </row>
    <row r="54" spans="1:9">
      <c r="D54" s="32"/>
      <c r="E54" s="32"/>
      <c r="F54" s="24"/>
      <c r="G54" s="24"/>
      <c r="H54" s="24"/>
      <c r="I54" s="24"/>
    </row>
    <row r="55" spans="1:9">
      <c r="A55" s="36" t="s">
        <v>94</v>
      </c>
      <c r="B55" s="63"/>
      <c r="C55" s="63"/>
      <c r="D55" s="64"/>
      <c r="E55" s="64"/>
      <c r="F55" s="39">
        <f>F50+F51+F52+F53</f>
        <v>0</v>
      </c>
      <c r="G55" s="39">
        <f t="shared" ref="G55:H55" si="8">G50+G51+G52+G53</f>
        <v>0</v>
      </c>
      <c r="H55" s="39">
        <f t="shared" si="8"/>
        <v>0</v>
      </c>
      <c r="I55" s="39">
        <f>SUM(I50:I53)</f>
        <v>0</v>
      </c>
    </row>
    <row r="56" spans="1:9">
      <c r="A56" s="1" t="s">
        <v>95</v>
      </c>
      <c r="B56" s="65"/>
      <c r="C56" s="65"/>
      <c r="D56" s="17"/>
      <c r="E56" s="17"/>
      <c r="F56" s="66"/>
      <c r="G56" s="66"/>
      <c r="H56" s="66"/>
      <c r="I56" s="44"/>
    </row>
    <row r="57" spans="1:9">
      <c r="A57" s="6" t="s">
        <v>112</v>
      </c>
      <c r="D57" s="32"/>
      <c r="E57" s="32"/>
      <c r="F57" s="67">
        <v>5000</v>
      </c>
      <c r="G57" s="67">
        <v>5000</v>
      </c>
      <c r="H57" s="67">
        <v>5000</v>
      </c>
      <c r="I57" s="25">
        <f>SUM(F57:H57)</f>
        <v>15000</v>
      </c>
    </row>
    <row r="58" spans="1:9">
      <c r="A58" s="6" t="s">
        <v>113</v>
      </c>
      <c r="D58" s="32"/>
      <c r="E58" s="32"/>
      <c r="F58" s="67">
        <v>2000</v>
      </c>
      <c r="G58" s="67">
        <v>2000</v>
      </c>
      <c r="H58" s="67">
        <v>2000</v>
      </c>
      <c r="I58" s="25">
        <f>SUM(F58:H58)</f>
        <v>6000</v>
      </c>
    </row>
    <row r="59" spans="1:9">
      <c r="A59" s="6" t="s">
        <v>114</v>
      </c>
      <c r="D59" s="32"/>
      <c r="E59" s="32"/>
      <c r="F59" s="67">
        <v>25000</v>
      </c>
      <c r="G59" s="67">
        <v>0</v>
      </c>
      <c r="H59" s="67">
        <v>0</v>
      </c>
      <c r="I59" s="25">
        <f>SUM(F59:H59)</f>
        <v>25000</v>
      </c>
    </row>
    <row r="60" spans="1:9">
      <c r="D60" s="32"/>
      <c r="E60" s="32"/>
      <c r="F60" s="151"/>
      <c r="G60" s="151"/>
      <c r="H60" s="151"/>
      <c r="I60" s="25"/>
    </row>
    <row r="61" spans="1:9">
      <c r="A61" s="36" t="s">
        <v>96</v>
      </c>
      <c r="B61" s="68"/>
      <c r="C61" s="68"/>
      <c r="D61" s="36"/>
      <c r="E61" s="36"/>
      <c r="F61" s="38">
        <f>SUM(F57:F59)</f>
        <v>32000</v>
      </c>
      <c r="G61" s="38">
        <f t="shared" ref="G61:H61" si="9">SUM(G57:G59)</f>
        <v>7000</v>
      </c>
      <c r="H61" s="38">
        <f t="shared" si="9"/>
        <v>7000</v>
      </c>
      <c r="I61" s="39">
        <f>SUM(I57:I59)</f>
        <v>46000</v>
      </c>
    </row>
    <row r="62" spans="1:9">
      <c r="D62" s="32"/>
      <c r="E62" s="32"/>
      <c r="F62" s="33"/>
      <c r="G62" s="33"/>
      <c r="H62" s="33"/>
      <c r="I62" s="44"/>
    </row>
    <row r="63" spans="1:9">
      <c r="A63" s="69" t="s">
        <v>97</v>
      </c>
      <c r="B63" s="60"/>
      <c r="C63" s="60"/>
      <c r="D63" s="36"/>
      <c r="E63" s="36"/>
      <c r="F63" s="39">
        <f>F42+F47+F55+F61</f>
        <v>101741.98110452</v>
      </c>
      <c r="G63" s="39">
        <f t="shared" ref="G63:H63" si="10">G42+G47+G55+G61</f>
        <v>130230.6089704</v>
      </c>
      <c r="H63" s="39">
        <f t="shared" si="10"/>
        <v>241345.8979408</v>
      </c>
      <c r="I63" s="39">
        <f>F63+G63+H63</f>
        <v>473318.48801572004</v>
      </c>
    </row>
    <row r="64" spans="1:9">
      <c r="A64" s="1"/>
      <c r="B64" s="65"/>
      <c r="C64" s="65"/>
      <c r="D64" s="17"/>
      <c r="E64" s="17"/>
      <c r="F64" s="25"/>
      <c r="G64" s="25"/>
      <c r="H64" s="25"/>
      <c r="I64" s="25"/>
    </row>
    <row r="65" spans="1:9">
      <c r="A65" s="69" t="s">
        <v>115</v>
      </c>
      <c r="B65" s="60"/>
      <c r="C65" s="60"/>
      <c r="D65" s="36"/>
      <c r="E65" s="36"/>
      <c r="F65" s="39">
        <f>F42*0.32</f>
        <v>21837.433953446402</v>
      </c>
      <c r="G65" s="39">
        <f>G42*0.32</f>
        <v>38953.794870528</v>
      </c>
      <c r="H65" s="39">
        <f>H42*0.32</f>
        <v>74510.687341056007</v>
      </c>
      <c r="I65" s="39">
        <f>F65+G65+H65</f>
        <v>135301.91616503042</v>
      </c>
    </row>
    <row r="66" spans="1:9">
      <c r="A66" t="s">
        <v>116</v>
      </c>
      <c r="D66" s="32"/>
      <c r="E66" s="32"/>
      <c r="F66" s="24"/>
      <c r="G66" s="24"/>
      <c r="H66" s="24"/>
      <c r="I66" s="25"/>
    </row>
    <row r="67" spans="1:9">
      <c r="A67" s="70" t="s">
        <v>100</v>
      </c>
      <c r="B67" s="71"/>
      <c r="C67" s="71"/>
      <c r="D67" s="72"/>
      <c r="E67" s="72"/>
      <c r="F67" s="73">
        <f>SUM(F63+F65)</f>
        <v>123579.4150579664</v>
      </c>
      <c r="G67" s="73">
        <f>SUM(G63+G65)</f>
        <v>169184.40384092799</v>
      </c>
      <c r="H67" s="73">
        <f>SUM(H63+H65)</f>
        <v>315856.58528185601</v>
      </c>
      <c r="I67" s="73">
        <f>F67+G67+H67</f>
        <v>608620.40418075037</v>
      </c>
    </row>
    <row r="68" spans="1:9">
      <c r="D68" s="32"/>
      <c r="E68" s="32"/>
      <c r="F68" s="32"/>
      <c r="G68" s="32"/>
      <c r="H68" s="32"/>
      <c r="I68" s="3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b1e99a-c871-4bd9-a66e-60ff8359a63d" xsi:nil="true"/>
    <lcf76f155ced4ddcb4097134ff3c332f xmlns="27b7fd82-b7b7-42e5-ad3e-d9908fc221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235821AAE904EA6CCE5539C02C3F3" ma:contentTypeVersion="11" ma:contentTypeDescription="Create a new document." ma:contentTypeScope="" ma:versionID="803bc1752a3030b821772d8f1fe8ece1">
  <xsd:schema xmlns:xsd="http://www.w3.org/2001/XMLSchema" xmlns:xs="http://www.w3.org/2001/XMLSchema" xmlns:p="http://schemas.microsoft.com/office/2006/metadata/properties" xmlns:ns2="27b7fd82-b7b7-42e5-ad3e-d9908fc221a9" xmlns:ns3="66b1e99a-c871-4bd9-a66e-60ff8359a63d" targetNamespace="http://schemas.microsoft.com/office/2006/metadata/properties" ma:root="true" ma:fieldsID="26982710972b4e762b10f766acaeeaa3" ns2:_="" ns3:_="">
    <xsd:import namespace="27b7fd82-b7b7-42e5-ad3e-d9908fc221a9"/>
    <xsd:import namespace="66b1e99a-c871-4bd9-a66e-60ff8359a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7fd82-b7b7-42e5-ad3e-d9908fc22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4ec205-e531-4273-b5c1-c60c5be213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e99a-c871-4bd9-a66e-60ff8359a6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2cff9e-2c8d-4c57-9ac8-dd3b82419d0e}" ma:internalName="TaxCatchAll" ma:showField="CatchAllData" ma:web="66b1e99a-c871-4bd9-a66e-60ff8359a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BFF958-C2B3-47C0-8325-7B49F827C759}"/>
</file>

<file path=customXml/itemProps2.xml><?xml version="1.0" encoding="utf-8"?>
<ds:datastoreItem xmlns:ds="http://schemas.openxmlformats.org/officeDocument/2006/customXml" ds:itemID="{A6AB2CFB-4350-4648-A706-806A3236590B}"/>
</file>

<file path=customXml/itemProps3.xml><?xml version="1.0" encoding="utf-8"?>
<ds:datastoreItem xmlns:ds="http://schemas.openxmlformats.org/officeDocument/2006/customXml" ds:itemID="{8E2856F6-DA11-42D3-909D-F19F6C151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Aubrey Engel</dc:creator>
  <cp:keywords/>
  <dc:description/>
  <cp:lastModifiedBy>Keith Bremer</cp:lastModifiedBy>
  <cp:revision/>
  <dcterms:created xsi:type="dcterms:W3CDTF">2025-01-22T16:46:49Z</dcterms:created>
  <dcterms:modified xsi:type="dcterms:W3CDTF">2026-07-09T15:04:42Z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0x010100BB9235821AAE904EA6CCE5539C02C3F3</vt:lpwstr>
  </property>
  <property fmtid="{D5CDD505-2E9C-101B-9397-08002B2CF9AE}" pid="3" name="MediaServiceImageTags">
    <vt:lpwstr/>
  </property>
</Properties>
</file>